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Parkoviště" sheetId="2" r:id="rId2"/>
    <sheet name="VON - Vedlejší a ostatní 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Parkoviště'!$C$96:$K$215</definedName>
    <definedName name="_xlnm.Print_Area" localSheetId="1">'SO 101 - Parkoviště'!$C$4:$J$41,'SO 101 - Parkoviště'!$C$47:$J$78,'SO 101 - Parkoviště'!$C$84:$K$215</definedName>
    <definedName name="_xlnm.Print_Titles" localSheetId="1">'SO 101 - Parkoviště'!$96:$96</definedName>
    <definedName name="_xlnm._FilterDatabase" localSheetId="2" hidden="1">'VON - Vedlejší a ostatní ...'!$C$91:$K$99</definedName>
    <definedName name="_xlnm.Print_Area" localSheetId="2">'VON - Vedlejší a ostatní ...'!$C$4:$J$41,'VON - Vedlejší a ostatní ...'!$C$47:$J$73,'VON - Vedlejší a ostatní ...'!$C$79:$K$99</definedName>
    <definedName name="_xlnm.Print_Titles" localSheetId="2">'VON - Vedlejší a ostatní ...'!$91:$91</definedName>
  </definedNames>
  <calcPr/>
</workbook>
</file>

<file path=xl/calcChain.xml><?xml version="1.0" encoding="utf-8"?>
<calcChain xmlns="http://schemas.openxmlformats.org/spreadsheetml/2006/main">
  <c i="3" r="J39"/>
  <c r="J38"/>
  <c i="1" r="AY56"/>
  <c i="3" r="J37"/>
  <c i="1" r="AX56"/>
  <c i="3"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T92"/>
  <c r="R94"/>
  <c r="R93"/>
  <c r="R92"/>
  <c r="P94"/>
  <c r="P93"/>
  <c r="P92"/>
  <c i="1" r="AU56"/>
  <c i="3" r="BK94"/>
  <c r="BK93"/>
  <c r="J93"/>
  <c r="BK92"/>
  <c r="J92"/>
  <c r="J61"/>
  <c r="J94"/>
  <c r="BE94"/>
  <c r="J62"/>
  <c r="F86"/>
  <c r="E84"/>
  <c r="BI71"/>
  <c r="BH71"/>
  <c r="BG71"/>
  <c r="BF71"/>
  <c r="BI70"/>
  <c r="BH70"/>
  <c r="BG70"/>
  <c r="BF70"/>
  <c r="BE70"/>
  <c r="BI69"/>
  <c r="BH69"/>
  <c r="BG69"/>
  <c r="BF69"/>
  <c r="BE69"/>
  <c r="BI68"/>
  <c r="BH68"/>
  <c r="BG68"/>
  <c r="BF68"/>
  <c r="BE68"/>
  <c r="BI67"/>
  <c r="BH67"/>
  <c r="BG67"/>
  <c r="BF67"/>
  <c r="BE67"/>
  <c r="BI66"/>
  <c r="F39"/>
  <c i="1" r="BD56"/>
  <c i="3" r="BH66"/>
  <c r="F38"/>
  <c i="1" r="BC56"/>
  <c i="3" r="BG66"/>
  <c r="F37"/>
  <c i="1" r="BB56"/>
  <c i="3" r="BF66"/>
  <c r="J36"/>
  <c i="1" r="AW56"/>
  <c i="3" r="F36"/>
  <c i="1" r="BA56"/>
  <c i="3" r="BE66"/>
  <c r="J30"/>
  <c r="J71"/>
  <c r="J65"/>
  <c r="J73"/>
  <c r="J31"/>
  <c r="J32"/>
  <c i="1" r="AG56"/>
  <c i="3" r="BE71"/>
  <c r="J35"/>
  <c i="1" r="AV56"/>
  <c i="3" r="F35"/>
  <c i="1" r="AZ56"/>
  <c i="3" r="F54"/>
  <c r="E52"/>
  <c r="J41"/>
  <c r="J24"/>
  <c r="E24"/>
  <c r="J89"/>
  <c r="J57"/>
  <c r="J23"/>
  <c r="J21"/>
  <c r="E21"/>
  <c r="J88"/>
  <c r="J56"/>
  <c r="J20"/>
  <c r="J18"/>
  <c r="E18"/>
  <c r="F89"/>
  <c r="F57"/>
  <c r="J17"/>
  <c r="J15"/>
  <c r="E15"/>
  <c r="F88"/>
  <c r="F56"/>
  <c r="J14"/>
  <c r="J12"/>
  <c r="J86"/>
  <c r="J54"/>
  <c r="E7"/>
  <c r="E82"/>
  <c r="E50"/>
  <c i="2" r="J39"/>
  <c r="J38"/>
  <c i="1" r="AY55"/>
  <c i="2" r="J37"/>
  <c i="1" r="AX55"/>
  <c i="2" r="BI215"/>
  <c r="BH215"/>
  <c r="BG215"/>
  <c r="BF215"/>
  <c r="T215"/>
  <c r="T214"/>
  <c r="R215"/>
  <c r="R214"/>
  <c r="P215"/>
  <c r="P214"/>
  <c r="BK215"/>
  <c r="BK214"/>
  <c r="J214"/>
  <c r="J215"/>
  <c r="BE215"/>
  <c r="J67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T208"/>
  <c r="R209"/>
  <c r="R208"/>
  <c r="P209"/>
  <c r="P208"/>
  <c r="BK209"/>
  <c r="BK208"/>
  <c r="J208"/>
  <c r="J209"/>
  <c r="BE209"/>
  <c r="J66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65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7"/>
  <c r="BH157"/>
  <c r="BG157"/>
  <c r="BF157"/>
  <c r="T157"/>
  <c r="T156"/>
  <c r="R157"/>
  <c r="R156"/>
  <c r="P157"/>
  <c r="P156"/>
  <c r="BK157"/>
  <c r="BK156"/>
  <c r="J156"/>
  <c r="J157"/>
  <c r="BE157"/>
  <c r="J64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T98"/>
  <c r="T97"/>
  <c r="R100"/>
  <c r="R99"/>
  <c r="R98"/>
  <c r="R97"/>
  <c r="P100"/>
  <c r="P99"/>
  <c r="P98"/>
  <c r="P97"/>
  <c i="1" r="AU55"/>
  <c i="2" r="BK100"/>
  <c r="BK99"/>
  <c r="J99"/>
  <c r="BK98"/>
  <c r="J98"/>
  <c r="BK97"/>
  <c r="J97"/>
  <c r="J61"/>
  <c r="J100"/>
  <c r="BE100"/>
  <c r="J63"/>
  <c r="J62"/>
  <c r="F91"/>
  <c r="E89"/>
  <c r="BI76"/>
  <c r="BH76"/>
  <c r="BG76"/>
  <c r="BF76"/>
  <c r="BI75"/>
  <c r="BH75"/>
  <c r="BG75"/>
  <c r="BF75"/>
  <c r="BE75"/>
  <c r="BI74"/>
  <c r="BH74"/>
  <c r="BG74"/>
  <c r="BF74"/>
  <c r="BE74"/>
  <c r="BI73"/>
  <c r="BH73"/>
  <c r="BG73"/>
  <c r="BF73"/>
  <c r="BE73"/>
  <c r="BI72"/>
  <c r="BH72"/>
  <c r="BG72"/>
  <c r="BF72"/>
  <c r="BE72"/>
  <c r="BI71"/>
  <c r="F39"/>
  <c i="1" r="BD55"/>
  <c i="2" r="BH71"/>
  <c r="F38"/>
  <c i="1" r="BC55"/>
  <c i="2" r="BG71"/>
  <c r="F37"/>
  <c i="1" r="BB55"/>
  <c i="2" r="BF71"/>
  <c r="J36"/>
  <c i="1" r="AW55"/>
  <c i="2" r="F36"/>
  <c i="1" r="BA55"/>
  <c i="2" r="BE71"/>
  <c r="J30"/>
  <c r="J76"/>
  <c r="J70"/>
  <c r="J78"/>
  <c r="J31"/>
  <c r="J32"/>
  <c i="1" r="AG55"/>
  <c i="2" r="BE76"/>
  <c r="J35"/>
  <c i="1" r="AV55"/>
  <c i="2" r="F35"/>
  <c i="1" r="AZ55"/>
  <c i="2" r="F54"/>
  <c r="E52"/>
  <c r="J41"/>
  <c r="J24"/>
  <c r="E24"/>
  <c r="J94"/>
  <c r="J57"/>
  <c r="J23"/>
  <c r="J21"/>
  <c r="E21"/>
  <c r="J93"/>
  <c r="J56"/>
  <c r="J20"/>
  <c r="J18"/>
  <c r="E18"/>
  <c r="F94"/>
  <c r="F57"/>
  <c r="J17"/>
  <c r="J15"/>
  <c r="E15"/>
  <c r="F93"/>
  <c r="F56"/>
  <c r="J14"/>
  <c r="J12"/>
  <c r="J91"/>
  <c r="J54"/>
  <c r="E7"/>
  <c r="E87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<sst xmlns="http://schemas.openxmlformats.org/spreadsheetml/2006/main">
  <si>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</si>
  <si>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</si>
  <si>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</si>
  <si>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</si>
  <si>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{89943a92-d62f-4695-b4da-bde3c153d689}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</si>
  <si>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</si>
  <si>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</si>
  <si>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</si>
  <si>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</si>
  <si>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</si>
  <si>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</si>
  <si>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</si>
  <si>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</si>
  <si>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</si>
  <si>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221-19-26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</si>
  <si>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</si>
  <si>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</si>
  <si>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veřejného prostranství - parkoviště Kramolna</t>
  </si>
  <si>
    <t>KSO:</t>
  </si>
  <si>
    <t>CC-CZ:</t>
  </si>
  <si>
    <t>Místo:</t>
  </si>
  <si>
    <t xml:space="preserve"> </t>
  </si>
  <si>
    <t>Datum:</t>
  </si>
  <si>
    <t>9. 8. 2019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</si>
  <si>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</si>
  <si>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</si>
  <si>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</si>
  <si>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</si>
  <si>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</si>
  <si>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</si>
  <si>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</si>
  <si>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</si>
  <si>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</si>
  <si>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</si>
  <si>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</si>
  <si>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</si>
  <si>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</si>
  <si>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</si>
  <si>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</si>
  <si>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</si>
  <si>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</si>
  <si>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</si>
  <si>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</si>
  <si>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</si>
  <si>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</si>
  <si>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</si>
  <si>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</si>
  <si>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</si>
  <si>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</si>
  <si>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</si>
  <si>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</si>
  <si>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</si>
  <si>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</si>
  <si>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</si>
  <si>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</si>
  <si>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</si>
  <si>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</si>
  <si>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</si>
  <si>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</si>
  <si>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</si>
  <si>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</si>
  <si>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</si>
  <si>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</si>
  <si>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</si>
  <si>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</si>
  <si>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</si>
  <si>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</si>
  <si>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</si>
  <si>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</si>
  <si>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</si>
  <si>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</si>
  <si>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</si>
  <si>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</si>
  <si>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Parkoviště</t>
  </si>
  <si>
    <t>STA</t>
  </si>
  <si>
    <t>1</t>
  </si>
  <si>
    <t>{df4b3ab8-ae40-431d-8238-1a12d349b7d1}</t>
  </si>
  <si>
    <t>2</t>
  </si>
  <si>
    <t>VON</t>
  </si>
  <si>
    <t>Vedlejší a ostatní náklady stavby</t>
  </si>
  <si>
    <t>{9337d939-49ff-418a-bfab-a24797fd54ee}</t>
  </si>
  <si>
    <t>KRYCÍ LIST SOUPISU PRACÍ</t>
  </si>
  <si>
    <t>Objekt:</t>
  </si>
  <si>
    <t>SO 101 - Parkoviště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</si>
  <si>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</si>
  <si>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</si>
  <si>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</si>
  <si>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</si>
  <si>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</si>
  <si>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</si>
  <si>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</si>
  <si>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</si>
  <si>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</si>
  <si>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</si>
  <si>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</si>
  <si>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</si>
  <si>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</si>
  <si>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</si>
  <si>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</si>
  <si>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</si>
  <si>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</si>
  <si>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</si>
  <si>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</si>
  <si>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</si>
  <si>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</si>
  <si>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</si>
  <si>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</si>
  <si>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</si>
  <si>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</si>
  <si>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</si>
  <si>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</si>
  <si>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</si>
  <si>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</si>
  <si>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</si>
  <si>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</si>
  <si>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</si>
  <si>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</si>
  <si>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</si>
  <si>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</si>
  <si>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</si>
  <si>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</si>
  <si>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</si>
  <si>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</si>
  <si>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</si>
  <si>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</si>
  <si>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113154112</t>
  </si>
  <si>
    <t>Frézování živičného krytu tl 40 mm pruh š 0,5 m pl do 500 m2 bez překážek v trase</t>
  </si>
  <si>
    <t>m2</t>
  </si>
  <si>
    <t>CS ÚRS 2019 01</t>
  </si>
  <si>
    <t>4</t>
  </si>
  <si>
    <t>-235491038</t>
  </si>
  <si>
    <t>113154114</t>
  </si>
  <si>
    <t>Frézování živičného krytu tl 100 mm pruh š 0,5 m pl do 500 m2 bez překážek v trase</t>
  </si>
  <si>
    <t>-977742521</t>
  </si>
  <si>
    <t>3</t>
  </si>
  <si>
    <t>113201112</t>
  </si>
  <si>
    <t>Vytrhání obrub silničních ležatých</t>
  </si>
  <si>
    <t>m</t>
  </si>
  <si>
    <t>-1120955193</t>
  </si>
  <si>
    <t>113202111</t>
  </si>
  <si>
    <t>Vytrhání obrub krajníků obrubníků stojatých</t>
  </si>
  <si>
    <t>1077821045</t>
  </si>
  <si>
    <t>5</t>
  </si>
  <si>
    <t>120001101</t>
  </si>
  <si>
    <t>Příplatek za ztížení odkopávky nebo prokkopávky v blízkosti inženýrských sítí</t>
  </si>
  <si>
    <t>m3</t>
  </si>
  <si>
    <t>2075517022</t>
  </si>
  <si>
    <t>VV</t>
  </si>
  <si>
    <t>285,76*0,1 'Přepočtené koeficientem množství</t>
  </si>
  <si>
    <t>6</t>
  </si>
  <si>
    <t>121101102</t>
  </si>
  <si>
    <t>Sejmutí ornice s přemístěním na vzdálenost do 100 m</t>
  </si>
  <si>
    <t>-1239841281</t>
  </si>
  <si>
    <t>575*0,3</t>
  </si>
  <si>
    <t>7</t>
  </si>
  <si>
    <t>122101102</t>
  </si>
  <si>
    <t>Odkopávky a prokopávky nezapažené v hornině tř. 1 a 2 objem do 1000 m3</t>
  </si>
  <si>
    <t>1970325587</t>
  </si>
  <si>
    <t>101,40</t>
  </si>
  <si>
    <t>Mezisoučet</t>
  </si>
  <si>
    <t>"Sanace zemní pláne - pouze dle lokálních podmínek"</t>
  </si>
  <si>
    <t>460,9*0,4</t>
  </si>
  <si>
    <t>Součet</t>
  </si>
  <si>
    <t>8</t>
  </si>
  <si>
    <t>162301101</t>
  </si>
  <si>
    <t>Vodorovné přemístění do 500 m výkopku/sypaniny z horniny tř. 1 až 4</t>
  </si>
  <si>
    <t>-573165618</t>
  </si>
  <si>
    <t>9</t>
  </si>
  <si>
    <t>162301102</t>
  </si>
  <si>
    <t>Vodorovné přemístění do 1000 m výkopku/sypaniny z horniny tř. 1 až 4</t>
  </si>
  <si>
    <t>-1320475070</t>
  </si>
  <si>
    <t>10</t>
  </si>
  <si>
    <t>162701105</t>
  </si>
  <si>
    <t>Vodorovné přemístění do 10000 m výkopku/sypaniny z horniny tř. 1 až 4</t>
  </si>
  <si>
    <t>1575635560</t>
  </si>
  <si>
    <t>11</t>
  </si>
  <si>
    <t>167101101</t>
  </si>
  <si>
    <t>Nakládání výkopku z hornin tř. 1 až 4 do 100 m3</t>
  </si>
  <si>
    <t>-1393907368</t>
  </si>
  <si>
    <t>12</t>
  </si>
  <si>
    <t>171101104</t>
  </si>
  <si>
    <t>Uložení sypaniny z hornin soudržných do násypů zhutněných do 102 % PS</t>
  </si>
  <si>
    <t>-272370116</t>
  </si>
  <si>
    <t>15,20</t>
  </si>
  <si>
    <t>13</t>
  </si>
  <si>
    <t>M</t>
  </si>
  <si>
    <t>58331R00</t>
  </si>
  <si>
    <t>vhodný hutnitelný násypový materiál</t>
  </si>
  <si>
    <t>t</t>
  </si>
  <si>
    <t>-487597589</t>
  </si>
  <si>
    <t>15,2*2 'Přepočtené koeficientem množství</t>
  </si>
  <si>
    <t>14</t>
  </si>
  <si>
    <t>171101111</t>
  </si>
  <si>
    <t>Uložení sypaniny z hornin nesoudržných sypkých s vlhkostí l(d) 0,9 v aktivní zóně</t>
  </si>
  <si>
    <t>304953255</t>
  </si>
  <si>
    <t>460,90*0,4</t>
  </si>
  <si>
    <t>58344229</t>
  </si>
  <si>
    <t>štěrkodrť frakce 0/125 MM</t>
  </si>
  <si>
    <t>-1043780610</t>
  </si>
  <si>
    <t>184,36*2 'Přepočtené koeficientem množství</t>
  </si>
  <si>
    <t>16</t>
  </si>
  <si>
    <t>171201201</t>
  </si>
  <si>
    <t>Uložení sypaniny na skládky</t>
  </si>
  <si>
    <t>76810002</t>
  </si>
  <si>
    <t>17</t>
  </si>
  <si>
    <t>171201211</t>
  </si>
  <si>
    <t>Poplatek za uložení stavebního odpadu - zeminy a kameniva na skládce</t>
  </si>
  <si>
    <t>2076329127</t>
  </si>
  <si>
    <t>285,6*1,8 'Přepočtené koeficientem množství</t>
  </si>
  <si>
    <t>18</t>
  </si>
  <si>
    <t>171203111</t>
  </si>
  <si>
    <t>Uložení a hrubé rozhrnutí výkopku bez zhutnění v rovině a ve svahu do 1:5</t>
  </si>
  <si>
    <t>1098169088</t>
  </si>
  <si>
    <t>19</t>
  </si>
  <si>
    <t>175101229</t>
  </si>
  <si>
    <t xml:space="preserve">Prosátí zeminy pro ohumusování </t>
  </si>
  <si>
    <t>726751368</t>
  </si>
  <si>
    <t>20,90</t>
  </si>
  <si>
    <t>20</t>
  </si>
  <si>
    <t>181301102</t>
  </si>
  <si>
    <t>Rozprostření ornice tl vrstvy do 150 mm pl do 500 m2 v rovině nebo ve svahu do 1:5</t>
  </si>
  <si>
    <t>-2142482786</t>
  </si>
  <si>
    <t>53,2</t>
  </si>
  <si>
    <t>181411131</t>
  </si>
  <si>
    <t>Založení parkového trávníku výsevem plochy do 1000 m2 v rovině a ve svahu do 1:5</t>
  </si>
  <si>
    <t>-1146872417</t>
  </si>
  <si>
    <t>22</t>
  </si>
  <si>
    <t>00572410</t>
  </si>
  <si>
    <t>osivo směs travní parková</t>
  </si>
  <si>
    <t>kg</t>
  </si>
  <si>
    <t>1435774333</t>
  </si>
  <si>
    <t>53,2*0,04 'Přepočtené koeficientem množství</t>
  </si>
  <si>
    <t>23</t>
  </si>
  <si>
    <t>181411132</t>
  </si>
  <si>
    <t>Založení parkového trávníku výsevem plochy do 1000 m2 ve svahu do 1:2</t>
  </si>
  <si>
    <t>-843640238</t>
  </si>
  <si>
    <t>24</t>
  </si>
  <si>
    <t>-310470965</t>
  </si>
  <si>
    <t>85,8*0,04 'Přepočtené koeficientem množství</t>
  </si>
  <si>
    <t>25</t>
  </si>
  <si>
    <t>181951102</t>
  </si>
  <si>
    <t>Úprava pláně v hornině tř. 1 až 4 se zhutněním</t>
  </si>
  <si>
    <t>-2003177811</t>
  </si>
  <si>
    <t>460,90</t>
  </si>
  <si>
    <t>26</t>
  </si>
  <si>
    <t>182301122</t>
  </si>
  <si>
    <t>Rozprostření ornice pl do 500 m2 ve svahu přes 1:5 tl vrstvy do 150 mm</t>
  </si>
  <si>
    <t>1906029975</t>
  </si>
  <si>
    <t>27</t>
  </si>
  <si>
    <t>183403161</t>
  </si>
  <si>
    <t>Obdělání půdy válením v rovině a svahu do 1:5</t>
  </si>
  <si>
    <t>901361510</t>
  </si>
  <si>
    <t>28</t>
  </si>
  <si>
    <t>183403261</t>
  </si>
  <si>
    <t>Obdělání půdy válením ve svahu do 1:2</t>
  </si>
  <si>
    <t>-1999846430</t>
  </si>
  <si>
    <t>29</t>
  </si>
  <si>
    <t>184802111</t>
  </si>
  <si>
    <t>Chemické odplevelení před založením kultury nad 20 m2 postřikem na široko v rovině a svahu do 1:5</t>
  </si>
  <si>
    <t>1012025497</t>
  </si>
  <si>
    <t>30</t>
  </si>
  <si>
    <t>184802211</t>
  </si>
  <si>
    <t>Chemické odplevelení před založením kultury nad 20 m2 postřikem na široko ve svahu do 1:2</t>
  </si>
  <si>
    <t>837971147</t>
  </si>
  <si>
    <t>31</t>
  </si>
  <si>
    <t>185803111</t>
  </si>
  <si>
    <t>Ošetření trávníku shrabáním v rovině a svahu do 1:5</t>
  </si>
  <si>
    <t>519138599</t>
  </si>
  <si>
    <t>32</t>
  </si>
  <si>
    <t>185803112</t>
  </si>
  <si>
    <t>Ošetření trávníku shrabáním ve svahu do 1:2</t>
  </si>
  <si>
    <t>-1953373252</t>
  </si>
  <si>
    <t>Komunikace pozemní</t>
  </si>
  <si>
    <t>33</t>
  </si>
  <si>
    <t>564851111</t>
  </si>
  <si>
    <t>Podklad ze štěrkodrtě ŠD tl 150 mm</t>
  </si>
  <si>
    <t>-583589717</t>
  </si>
  <si>
    <t>29*2</t>
  </si>
  <si>
    <t>323*2</t>
  </si>
  <si>
    <t>34</t>
  </si>
  <si>
    <t>564861111</t>
  </si>
  <si>
    <t>Podklad ze štěrkodrtě ŠD tl 200 mm</t>
  </si>
  <si>
    <t>-1759112264</t>
  </si>
  <si>
    <t>35</t>
  </si>
  <si>
    <t>565135111</t>
  </si>
  <si>
    <t>Asfaltový beton vrstva podkladní ACP 16 (obalované kamenivo OKS) tl 50 mm š do 3 m</t>
  </si>
  <si>
    <t>-98341316</t>
  </si>
  <si>
    <t>36</t>
  </si>
  <si>
    <t>565145111</t>
  </si>
  <si>
    <t>Asfaltový beton vrstva podkladní ACP 16 (obalované kamenivo OKS) tl 60 mm š do 3 m</t>
  </si>
  <si>
    <t>-1015394029</t>
  </si>
  <si>
    <t>37</t>
  </si>
  <si>
    <t>567122111</t>
  </si>
  <si>
    <t>Podklad ze směsi stmelené cementem SC C 8/10 (KSC I) tl 120 mm</t>
  </si>
  <si>
    <t>1737382133</t>
  </si>
  <si>
    <t>38</t>
  </si>
  <si>
    <t>573111112</t>
  </si>
  <si>
    <t>Postřik živičný infiltrační s posypem z asfaltu množství 1 kg/m2</t>
  </si>
  <si>
    <t>937111302</t>
  </si>
  <si>
    <t>23+14,50</t>
  </si>
  <si>
    <t>39</t>
  </si>
  <si>
    <t>573211107</t>
  </si>
  <si>
    <t>Postřik živičný spojovací z asfaltu v množství 0,30 kg/m2</t>
  </si>
  <si>
    <t>764442425</t>
  </si>
  <si>
    <t>23+29,50</t>
  </si>
  <si>
    <t>40</t>
  </si>
  <si>
    <t>577134111</t>
  </si>
  <si>
    <t>Asfaltový beton vrstva obrusná ACO 11 (ABS) tř. I tl 40 mm š do 3 m z nemodifikovaného asfaltu</t>
  </si>
  <si>
    <t>1555452833</t>
  </si>
  <si>
    <t>41</t>
  </si>
  <si>
    <t>596212210</t>
  </si>
  <si>
    <t>Kladení zámkové dlažby pozemních komunikací tl 80 mm skupiny A pl do 50 m2</t>
  </si>
  <si>
    <t>919170770</t>
  </si>
  <si>
    <t>29+44</t>
  </si>
  <si>
    <t>42</t>
  </si>
  <si>
    <t>59245020</t>
  </si>
  <si>
    <t>dlažba skladebná betonová 200x100x80mm přírodní</t>
  </si>
  <si>
    <t>-244093304</t>
  </si>
  <si>
    <t>73*1,03 'Přepočtené koeficientem množství</t>
  </si>
  <si>
    <t>43</t>
  </si>
  <si>
    <t>596412213</t>
  </si>
  <si>
    <t>Kladení dlažby z vegetačních tvárnic pozemních komunikací tl 80 mm přes 300 m2</t>
  </si>
  <si>
    <t>239417386</t>
  </si>
  <si>
    <t>44</t>
  </si>
  <si>
    <t>59246R00</t>
  </si>
  <si>
    <t>dlažba plošná betonová s podílem otvorů 27,5%, šedá tl 80mm</t>
  </si>
  <si>
    <t>-262761299</t>
  </si>
  <si>
    <t>323*1,03 'Přepočtené koeficientem množství</t>
  </si>
  <si>
    <t>Ostatní konstrukce a práce, bourání</t>
  </si>
  <si>
    <t>45</t>
  </si>
  <si>
    <t>91211R111</t>
  </si>
  <si>
    <t xml:space="preserve">Zahrazovací betonový sloupek, rozměr (415/300/210)×(415/300/210)×(195/1000), Hmotnost 164 Kg, montáž a dodávka </t>
  </si>
  <si>
    <t>kus</t>
  </si>
  <si>
    <t>-1908961904</t>
  </si>
  <si>
    <t>46</t>
  </si>
  <si>
    <t>914111121</t>
  </si>
  <si>
    <t>Montáž svislé dopravní značky do velikosti 2 m2 objímkami na sloupek nebo konzolu</t>
  </si>
  <si>
    <t>2028963840</t>
  </si>
  <si>
    <t>47</t>
  </si>
  <si>
    <t>404DZ</t>
  </si>
  <si>
    <t xml:space="preserve">značka svislá reflexní ( dle situace dopravního značení ) </t>
  </si>
  <si>
    <t>1224763426</t>
  </si>
  <si>
    <t>48</t>
  </si>
  <si>
    <t>914511111</t>
  </si>
  <si>
    <t>Montáž sloupku dopravních značek délky do 3,5 m s betonovým základem</t>
  </si>
  <si>
    <t>1026675130</t>
  </si>
  <si>
    <t>49</t>
  </si>
  <si>
    <t>404452355</t>
  </si>
  <si>
    <t>sloupek dopravní značky ( vč. betonového základu )</t>
  </si>
  <si>
    <t>-174038788</t>
  </si>
  <si>
    <t>50</t>
  </si>
  <si>
    <t>915131111</t>
  </si>
  <si>
    <t>Vodorovné dopravní značení přechody pro chodce, šipky, symboly základní bílá barva</t>
  </si>
  <si>
    <t>-2056744786</t>
  </si>
  <si>
    <t>51</t>
  </si>
  <si>
    <t>915491211</t>
  </si>
  <si>
    <t>Osazení vodícího proužku z betonových desek do betonového lože tl do 100 mm š proužku 250 mm</t>
  </si>
  <si>
    <t>-1477454189</t>
  </si>
  <si>
    <t>8,99"náhrada poškozených - 10% z celkové délky"</t>
  </si>
  <si>
    <t>17,98"(vypadlé po vybourání obrubníku - 20 % z celkové délky"</t>
  </si>
  <si>
    <t>52</t>
  </si>
  <si>
    <t>59218001</t>
  </si>
  <si>
    <t>krajník betonový silniční 500x250x80mm</t>
  </si>
  <si>
    <t>1245907744</t>
  </si>
  <si>
    <t>18,99*1,01 'Přepočtené koeficientem množství</t>
  </si>
  <si>
    <t>53</t>
  </si>
  <si>
    <t>915621111</t>
  </si>
  <si>
    <t>Předznačení vodorovného plošného značení</t>
  </si>
  <si>
    <t>-348661003</t>
  </si>
  <si>
    <t>54</t>
  </si>
  <si>
    <t>916131213.1</t>
  </si>
  <si>
    <t>Osazení silničního obrubníku betonového stojatého s boční opěrou do lože z betonu C 20/25 XF3</t>
  </si>
  <si>
    <t>-1162688382</t>
  </si>
  <si>
    <t>55</t>
  </si>
  <si>
    <t>59217031</t>
  </si>
  <si>
    <t>obrubník betonový silniční 100 x 15 x 25 cm</t>
  </si>
  <si>
    <t>-627417532</t>
  </si>
  <si>
    <t>130*1,01 'Přepočtené koeficientem množství</t>
  </si>
  <si>
    <t>56</t>
  </si>
  <si>
    <t>916231213.1</t>
  </si>
  <si>
    <t>Osazení chodníkového obrubníku betonového stojatého s boční opěrou do lože z betonu C 20/25 XF3</t>
  </si>
  <si>
    <t>435279719</t>
  </si>
  <si>
    <t>57</t>
  </si>
  <si>
    <t>59217016</t>
  </si>
  <si>
    <t>obrubník betonový chodníkový 1000x80x250mm</t>
  </si>
  <si>
    <t>1465956502</t>
  </si>
  <si>
    <t>22*1,01 'Přepočtené koeficientem množství</t>
  </si>
  <si>
    <t>58</t>
  </si>
  <si>
    <t>919726203</t>
  </si>
  <si>
    <t>Geotextilie pro vyztužení, separaci a filtraci tkaná z PP podélná pevnost v tahu do 80 kN/m</t>
  </si>
  <si>
    <t>-677613249</t>
  </si>
  <si>
    <t>59</t>
  </si>
  <si>
    <t>919735111</t>
  </si>
  <si>
    <t>Řezání stávajícího živičného krytu hl do 50 mm</t>
  </si>
  <si>
    <t>-1538498658</t>
  </si>
  <si>
    <t>60</t>
  </si>
  <si>
    <t>91973R221</t>
  </si>
  <si>
    <t>Zalití spáry modifikovanou asfaltovou zálivkou</t>
  </si>
  <si>
    <t>-1908273279</t>
  </si>
  <si>
    <t>13,50</t>
  </si>
  <si>
    <t>61</t>
  </si>
  <si>
    <t>935911001</t>
  </si>
  <si>
    <t>Půlená chránička HDPE DN 100 (včetně zemních prací - výkop, zpětný hutněný zásyp - cca 0,25 m3/bm)</t>
  </si>
  <si>
    <t>202061254</t>
  </si>
  <si>
    <t>997</t>
  </si>
  <si>
    <t>Přesun sutě</t>
  </si>
  <si>
    <t>62</t>
  </si>
  <si>
    <t>997221571</t>
  </si>
  <si>
    <t>Vodorovná doprava vybouraných hmot do 1 km</t>
  </si>
  <si>
    <t>1980566008</t>
  </si>
  <si>
    <t>63</t>
  </si>
  <si>
    <t>997221579</t>
  </si>
  <si>
    <t>Příplatek ZKD 1 km u vodorovné dopravy vybouraných hmot</t>
  </si>
  <si>
    <t>-519084107</t>
  </si>
  <si>
    <t>33,747*9 'Přepočtené koeficientem množství</t>
  </si>
  <si>
    <t>64</t>
  </si>
  <si>
    <t>997221612</t>
  </si>
  <si>
    <t>Nakládání vybouraných hmot na dopravní prostředky pro vodorovnou dopravu</t>
  </si>
  <si>
    <t>1224185965</t>
  </si>
  <si>
    <t>65</t>
  </si>
  <si>
    <t>997221845</t>
  </si>
  <si>
    <t>Poplatek za uložení na skládce (skládkovné) odpadu asfaltového bez dehtu kód odpadu 170 302</t>
  </si>
  <si>
    <t>-1708260747</t>
  </si>
  <si>
    <t>998</t>
  </si>
  <si>
    <t>Přesun hmot</t>
  </si>
  <si>
    <t>66</t>
  </si>
  <si>
    <t>998223011</t>
  </si>
  <si>
    <t>Přesun hmot pro pozemní komunikace s krytem dlážděným</t>
  </si>
  <si>
    <t>-858093344</t>
  </si>
  <si>
    <t>VON - Vedlejší a ostatní náklady stavby</t>
  </si>
  <si>
    <t>VRN - Vedlejší rozpočtové náklady</t>
  </si>
  <si>
    <t>Vedlejší rozpočtové náklady</t>
  </si>
  <si>
    <t>VRN_01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</si>
  <si>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</t>
  </si>
  <si>
    <t>Kč</t>
  </si>
  <si>
    <t>-1036351935</t>
  </si>
  <si>
    <t>VRN_02</t>
  </si>
  <si>
    <t>Zařízení staveniště, provizorní přístupy na pozemky</t>
  </si>
  <si>
    <t>-596919224</t>
  </si>
  <si>
    <t>VRN_03</t>
  </si>
  <si>
    <t>Inženýrská činnost</t>
  </si>
  <si>
    <t>10145570</t>
  </si>
  <si>
    <t>VRN_04</t>
  </si>
  <si>
    <t>-1919597801</t>
  </si>
  <si>
    <t>VRN_05</t>
  </si>
  <si>
    <t xml:space="preserve">Dopravní značení na staveništi - viz situace ZOV </t>
  </si>
  <si>
    <t>-563130641</t>
  </si>
  <si>
    <t>VRN_06</t>
  </si>
  <si>
    <t xml:space="preserve">Vyhotovení dokladů potřebných pro předání díla např. revize, zkoušky (mj. hutnění), zaškolení a další práce, služby, dodávky a režijní náklady </t>
  </si>
  <si>
    <t>-1076677167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</si>
</sst>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8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" fontId="6" fillId="3" borderId="0" xfId="0" applyNumberFormat="1" applyFont="1" applyFill="1" applyAlignment="1" applyProtection="1">
      <alignment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4" fontId="22" fillId="5" borderId="0" xfId="0" applyNumberFormat="1" applyFont="1" applyFill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ht="12" customHeight="1">
      <c r="B5" s="20"/>
      <c r="D5" s="24" t="s">
        <v>13</v>
      </c>
      <c r="K5" s="17" t="s">
        <v>14</v>
      </c>
      <c r="AR5" s="20"/>
      <c r="BE5" s="25" t="s">
        <v>15</v>
      </c>
      <c r="BS5" s="17" t="s">
        <v>6</v>
      </c>
    </row>
    <row r="6" ht="36.96" customHeight="1">
      <c r="B6" s="20"/>
      <c r="D6" s="26" t="s">
        <v>16</v>
      </c>
      <c r="K6" s="27" t="s">
        <v>17</v>
      </c>
      <c r="AR6" s="20"/>
      <c r="BE6" s="28"/>
      <c r="BS6" s="17" t="s">
        <v>6</v>
      </c>
    </row>
    <row r="7" ht="12" customHeight="1">
      <c r="B7" s="20"/>
      <c r="D7" s="29" t="s">
        <v>18</v>
      </c>
      <c r="K7" s="17" t="s">
        <v>1</v>
      </c>
      <c r="AK7" s="29" t="s">
        <v>19</v>
      </c>
      <c r="AN7" s="17" t="s">
        <v>1</v>
      </c>
      <c r="AR7" s="20"/>
      <c r="BE7" s="28"/>
      <c r="BS7" s="17" t="s">
        <v>6</v>
      </c>
    </row>
    <row r="8" ht="12" customHeight="1">
      <c r="B8" s="20"/>
      <c r="D8" s="29" t="s">
        <v>20</v>
      </c>
      <c r="K8" s="17" t="s">
        <v>21</v>
      </c>
      <c r="AK8" s="29" t="s">
        <v>22</v>
      </c>
      <c r="AN8" s="30" t="s">
        <v>23</v>
      </c>
      <c r="AR8" s="20"/>
      <c r="BE8" s="28"/>
      <c r="BS8" s="17" t="s">
        <v>6</v>
      </c>
    </row>
    <row r="9" ht="14.4" customHeight="1">
      <c r="B9" s="20"/>
      <c r="AR9" s="20"/>
      <c r="BE9" s="28"/>
      <c r="BS9" s="17" t="s">
        <v>6</v>
      </c>
    </row>
    <row r="10" ht="12" customHeight="1">
      <c r="B10" s="20"/>
      <c r="D10" s="29" t="s">
        <v>24</v>
      </c>
      <c r="AK10" s="29" t="s">
        <v>25</v>
      </c>
      <c r="AN10" s="17" t="s">
        <v>1</v>
      </c>
      <c r="AR10" s="20"/>
      <c r="BE10" s="28"/>
      <c r="BS10" s="17" t="s">
        <v>6</v>
      </c>
    </row>
    <row r="11" ht="18.48" customHeight="1">
      <c r="B11" s="20"/>
      <c r="E11" s="17" t="s">
        <v>21</v>
      </c>
      <c r="AK11" s="29" t="s">
        <v>26</v>
      </c>
      <c r="AN11" s="17" t="s">
        <v>1</v>
      </c>
      <c r="AR11" s="20"/>
      <c r="BE11" s="28"/>
      <c r="BS11" s="17" t="s">
        <v>6</v>
      </c>
    </row>
    <row r="12" ht="6.96" customHeight="1">
      <c r="B12" s="20"/>
      <c r="AR12" s="20"/>
      <c r="BE12" s="28"/>
      <c r="BS12" s="17" t="s">
        <v>6</v>
      </c>
    </row>
    <row r="13" ht="12" customHeight="1">
      <c r="B13" s="20"/>
      <c r="D13" s="29" t="s">
        <v>27</v>
      </c>
      <c r="AK13" s="29" t="s">
        <v>25</v>
      </c>
      <c r="AN13" s="31" t="s">
        <v>28</v>
      </c>
      <c r="AR13" s="20"/>
      <c r="BE13" s="28"/>
      <c r="BS13" s="17" t="s">
        <v>6</v>
      </c>
    </row>
    <row r="14">
      <c r="B14" s="20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20"/>
      <c r="BE14" s="28"/>
      <c r="BS14" s="17" t="s">
        <v>6</v>
      </c>
    </row>
    <row r="15" ht="6.96" customHeight="1">
      <c r="B15" s="20"/>
      <c r="AR15" s="20"/>
      <c r="BE15" s="28"/>
      <c r="BS15" s="17" t="s">
        <v>3</v>
      </c>
    </row>
    <row r="16" ht="12" customHeight="1">
      <c r="B16" s="20"/>
      <c r="D16" s="29" t="s">
        <v>29</v>
      </c>
      <c r="AK16" s="29" t="s">
        <v>25</v>
      </c>
      <c r="AN16" s="17" t="s">
        <v>1</v>
      </c>
      <c r="AR16" s="20"/>
      <c r="BE16" s="28"/>
      <c r="BS16" s="17" t="s">
        <v>3</v>
      </c>
    </row>
    <row r="17" ht="18.48" customHeight="1">
      <c r="B17" s="20"/>
      <c r="E17" s="17" t="s">
        <v>21</v>
      </c>
      <c r="AK17" s="29" t="s">
        <v>26</v>
      </c>
      <c r="AN17" s="17" t="s">
        <v>1</v>
      </c>
      <c r="AR17" s="20"/>
      <c r="BE17" s="28"/>
      <c r="BS17" s="17" t="s">
        <v>30</v>
      </c>
    </row>
    <row r="18" ht="6.96" customHeight="1">
      <c r="B18" s="20"/>
      <c r="AR18" s="20"/>
      <c r="BE18" s="28"/>
      <c r="BS18" s="17" t="s">
        <v>6</v>
      </c>
    </row>
    <row r="19" ht="12" customHeight="1">
      <c r="B19" s="20"/>
      <c r="D19" s="29" t="s">
        <v>31</v>
      </c>
      <c r="AK19" s="29" t="s">
        <v>25</v>
      </c>
      <c r="AN19" s="17" t="s">
        <v>1</v>
      </c>
      <c r="AR19" s="20"/>
      <c r="BE19" s="28"/>
      <c r="BS19" s="17" t="s">
        <v>6</v>
      </c>
    </row>
    <row r="20" ht="18.48" customHeight="1">
      <c r="B20" s="20"/>
      <c r="E20" s="17" t="s">
        <v>21</v>
      </c>
      <c r="AK20" s="29" t="s">
        <v>26</v>
      </c>
      <c r="AN20" s="17" t="s">
        <v>1</v>
      </c>
      <c r="AR20" s="20"/>
      <c r="BE20" s="28"/>
      <c r="BS20" s="17" t="s">
        <v>30</v>
      </c>
    </row>
    <row r="21" ht="6.96" customHeight="1">
      <c r="B21" s="20"/>
      <c r="AR21" s="20"/>
      <c r="BE21" s="28"/>
    </row>
    <row r="22" ht="12" customHeight="1">
      <c r="B22" s="20"/>
      <c r="D22" s="29" t="s">
        <v>32</v>
      </c>
      <c r="AR22" s="20"/>
      <c r="BE22" s="28"/>
    </row>
    <row r="23" ht="16.5" customHeight="1">
      <c r="B23" s="20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20"/>
      <c r="BE23" s="28"/>
    </row>
    <row r="24" ht="6.96" customHeight="1">
      <c r="B24" s="20"/>
      <c r="AR24" s="20"/>
      <c r="BE24" s="28"/>
    </row>
    <row r="25" ht="6.96" customHeight="1">
      <c r="B25" s="20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0"/>
      <c r="BE25" s="28"/>
    </row>
    <row r="26" s="1" customFormat="1" ht="25.92" customHeight="1">
      <c r="B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R26" s="35"/>
      <c r="BE26" s="28"/>
    </row>
    <row r="27" s="1" customFormat="1" ht="6.96" customHeight="1">
      <c r="B27" s="35"/>
      <c r="AR27" s="35"/>
      <c r="BE27" s="28"/>
    </row>
    <row r="28" s="1" customFormat="1">
      <c r="B28" s="35"/>
      <c r="L28" s="39" t="s">
        <v>34</v>
      </c>
      <c r="M28" s="39"/>
      <c r="N28" s="39"/>
      <c r="O28" s="39"/>
      <c r="P28" s="39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K28" s="39" t="s">
        <v>36</v>
      </c>
      <c r="AL28" s="39"/>
      <c r="AM28" s="39"/>
      <c r="AN28" s="39"/>
      <c r="AO28" s="39"/>
      <c r="AR28" s="35"/>
      <c r="BE28" s="28"/>
    </row>
    <row r="29" s="2" customFormat="1" ht="14.4" customHeight="1">
      <c r="B29" s="40"/>
      <c r="D29" s="29" t="s">
        <v>37</v>
      </c>
      <c r="F29" s="29" t="s">
        <v>38</v>
      </c>
      <c r="L29" s="41">
        <v>0.20999999999999999</v>
      </c>
      <c r="M29" s="2"/>
      <c r="N29" s="2"/>
      <c r="O29" s="2"/>
      <c r="P29" s="2"/>
      <c r="W29" s="42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2">
        <f>ROUND(AV54, 2)</f>
        <v>0</v>
      </c>
      <c r="AL29" s="2"/>
      <c r="AM29" s="2"/>
      <c r="AN29" s="2"/>
      <c r="AO29" s="2"/>
      <c r="AR29" s="40"/>
      <c r="BE29" s="28"/>
    </row>
    <row r="30" s="2" customFormat="1" ht="14.4" customHeight="1">
      <c r="B30" s="40"/>
      <c r="F30" s="29" t="s">
        <v>39</v>
      </c>
      <c r="L30" s="41">
        <v>0.14999999999999999</v>
      </c>
      <c r="M30" s="2"/>
      <c r="N30" s="2"/>
      <c r="O30" s="2"/>
      <c r="P30" s="2"/>
      <c r="W30" s="42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2">
        <f>ROUND(AW54, 2)</f>
        <v>0</v>
      </c>
      <c r="AL30" s="2"/>
      <c r="AM30" s="2"/>
      <c r="AN30" s="2"/>
      <c r="AO30" s="2"/>
      <c r="AR30" s="40"/>
      <c r="BE30" s="28"/>
    </row>
    <row r="31" hidden="1" s="2" customFormat="1" ht="14.4" customHeight="1">
      <c r="B31" s="40"/>
      <c r="F31" s="29" t="s">
        <v>40</v>
      </c>
      <c r="L31" s="41">
        <v>0.20999999999999999</v>
      </c>
      <c r="M31" s="2"/>
      <c r="N31" s="2"/>
      <c r="O31" s="2"/>
      <c r="P31" s="2"/>
      <c r="W31" s="42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2">
        <v>0</v>
      </c>
      <c r="AL31" s="2"/>
      <c r="AM31" s="2"/>
      <c r="AN31" s="2"/>
      <c r="AO31" s="2"/>
      <c r="AR31" s="40"/>
      <c r="BE31" s="28"/>
    </row>
    <row r="32" hidden="1" s="2" customFormat="1" ht="14.4" customHeight="1">
      <c r="B32" s="40"/>
      <c r="F32" s="29" t="s">
        <v>41</v>
      </c>
      <c r="L32" s="41">
        <v>0.14999999999999999</v>
      </c>
      <c r="M32" s="2"/>
      <c r="N32" s="2"/>
      <c r="O32" s="2"/>
      <c r="P32" s="2"/>
      <c r="W32" s="42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2">
        <v>0</v>
      </c>
      <c r="AL32" s="2"/>
      <c r="AM32" s="2"/>
      <c r="AN32" s="2"/>
      <c r="AO32" s="2"/>
      <c r="AR32" s="40"/>
      <c r="BE32" s="28"/>
    </row>
    <row r="33" hidden="1" s="2" customFormat="1" ht="14.4" customHeight="1">
      <c r="B33" s="40"/>
      <c r="F33" s="29" t="s">
        <v>42</v>
      </c>
      <c r="L33" s="41">
        <v>0</v>
      </c>
      <c r="M33" s="2"/>
      <c r="N33" s="2"/>
      <c r="O33" s="2"/>
      <c r="P33" s="2"/>
      <c r="W33" s="42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2">
        <v>0</v>
      </c>
      <c r="AL33" s="2"/>
      <c r="AM33" s="2"/>
      <c r="AN33" s="2"/>
      <c r="AO33" s="2"/>
      <c r="AR33" s="40"/>
      <c r="BE33" s="28"/>
    </row>
    <row r="34" s="1" customFormat="1" ht="6.96" customHeight="1">
      <c r="B34" s="35"/>
      <c r="AR34" s="35"/>
      <c r="BE34" s="28"/>
    </row>
    <row r="35" s="1" customFormat="1" ht="25.92" customHeight="1"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47" t="s">
        <v>45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5"/>
    </row>
    <row r="36" s="1" customFormat="1" ht="6.96" customHeight="1">
      <c r="B36" s="35"/>
      <c r="AR36" s="35"/>
    </row>
    <row r="37" s="1" customFormat="1" ht="6.96" customHeight="1"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35"/>
    </row>
    <row r="41" s="1" customFormat="1" ht="6.96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35"/>
    </row>
    <row r="42" s="1" customFormat="1" ht="24.96" customHeight="1">
      <c r="B42" s="35"/>
      <c r="C42" s="21" t="s">
        <v>46</v>
      </c>
      <c r="AR42" s="35"/>
    </row>
    <row r="43" s="1" customFormat="1" ht="6.96" customHeight="1">
      <c r="B43" s="35"/>
      <c r="AR43" s="35"/>
    </row>
    <row r="44" s="1" customFormat="1" ht="12" customHeight="1">
      <c r="B44" s="35"/>
      <c r="C44" s="29" t="s">
        <v>13</v>
      </c>
      <c r="L44" s="1" t="str">
        <f>K5</f>
        <v>221-19-26</v>
      </c>
      <c r="AR44" s="35"/>
    </row>
    <row r="45" s="3" customFormat="1" ht="36.96" customHeight="1">
      <c r="B45" s="54"/>
      <c r="C45" s="55" t="s">
        <v>16</v>
      </c>
      <c r="L45" s="56" t="str">
        <f>K6</f>
        <v>Úprava veřejného prostranství - parkoviště Kramolna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4"/>
    </row>
    <row r="46" s="1" customFormat="1" ht="6.96" customHeight="1">
      <c r="B46" s="35"/>
      <c r="AR46" s="35"/>
    </row>
    <row r="47" s="1" customFormat="1" ht="12" customHeight="1">
      <c r="B47" s="35"/>
      <c r="C47" s="29" t="s">
        <v>20</v>
      </c>
      <c r="L47" s="57" t="str">
        <f>IF(K8="","",K8)</f>
        <v xml:space="preserve"> </v>
      </c>
      <c r="AI47" s="29" t="s">
        <v>22</v>
      </c>
      <c r="AM47" s="58" t="str">
        <f>IF(AN8= "","",AN8)</f>
        <v>9. 8. 2019</v>
      </c>
      <c r="AN47" s="58"/>
      <c r="AR47" s="35"/>
    </row>
    <row r="48" s="1" customFormat="1" ht="6.96" customHeight="1">
      <c r="B48" s="35"/>
      <c r="AR48" s="35"/>
    </row>
    <row r="49" s="1" customFormat="1" ht="13.65" customHeight="1">
      <c r="B49" s="35"/>
      <c r="C49" s="29" t="s">
        <v>24</v>
      </c>
      <c r="L49" s="1" t="str">
        <f>IF(E11= "","",E11)</f>
        <v xml:space="preserve"> </v>
      </c>
      <c r="AI49" s="29" t="s">
        <v>29</v>
      </c>
      <c r="AM49" s="6" t="str">
        <f>IF(E17="","",E17)</f>
        <v xml:space="preserve"> </v>
      </c>
      <c r="AN49" s="1"/>
      <c r="AO49" s="1"/>
      <c r="AP49" s="1"/>
      <c r="AR49" s="35"/>
      <c r="AS49" s="59" t="s">
        <v>47</v>
      </c>
      <c r="AT49" s="60"/>
      <c r="AU49" s="61"/>
      <c r="AV49" s="61"/>
      <c r="AW49" s="61"/>
      <c r="AX49" s="61"/>
      <c r="AY49" s="61"/>
      <c r="AZ49" s="61"/>
      <c r="BA49" s="61"/>
      <c r="BB49" s="61"/>
      <c r="BC49" s="61"/>
      <c r="BD49" s="62"/>
    </row>
    <row r="50" s="1" customFormat="1" ht="13.65" customHeight="1">
      <c r="B50" s="35"/>
      <c r="C50" s="29" t="s">
        <v>27</v>
      </c>
      <c r="L50" s="1" t="str">
        <f>IF(E14= "Vyplň údaj","",E14)</f>
        <v/>
      </c>
      <c r="AI50" s="29" t="s">
        <v>31</v>
      </c>
      <c r="AM50" s="6" t="str">
        <f>IF(E20="","",E20)</f>
        <v xml:space="preserve"> </v>
      </c>
      <c r="AN50" s="1"/>
      <c r="AO50" s="1"/>
      <c r="AP50" s="1"/>
      <c r="AR50" s="35"/>
      <c r="AS50" s="63"/>
      <c r="AT50" s="64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="1" customFormat="1" ht="10.8" customHeight="1">
      <c r="B51" s="35"/>
      <c r="AR51" s="35"/>
      <c r="AS51" s="63"/>
      <c r="AT51" s="64"/>
      <c r="AU51" s="65"/>
      <c r="AV51" s="65"/>
      <c r="AW51" s="65"/>
      <c r="AX51" s="65"/>
      <c r="AY51" s="65"/>
      <c r="AZ51" s="65"/>
      <c r="BA51" s="65"/>
      <c r="BB51" s="65"/>
      <c r="BC51" s="65"/>
      <c r="BD51" s="66"/>
    </row>
    <row r="52" s="1" customFormat="1" ht="29.28" customHeight="1">
      <c r="B52" s="35"/>
      <c r="C52" s="67" t="s">
        <v>48</v>
      </c>
      <c r="D52" s="68"/>
      <c r="E52" s="68"/>
      <c r="F52" s="68"/>
      <c r="G52" s="68"/>
      <c r="H52" s="69"/>
      <c r="I52" s="70" t="s">
        <v>49</v>
      </c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71" t="s">
        <v>50</v>
      </c>
      <c r="AH52" s="68"/>
      <c r="AI52" s="68"/>
      <c r="AJ52" s="68"/>
      <c r="AK52" s="68"/>
      <c r="AL52" s="68"/>
      <c r="AM52" s="68"/>
      <c r="AN52" s="70" t="s">
        <v>51</v>
      </c>
      <c r="AO52" s="68"/>
      <c r="AP52" s="72"/>
      <c r="AQ52" s="73" t="s">
        <v>52</v>
      </c>
      <c r="AR52" s="35"/>
      <c r="AS52" s="74" t="s">
        <v>53</v>
      </c>
      <c r="AT52" s="75" t="s">
        <v>54</v>
      </c>
      <c r="AU52" s="75" t="s">
        <v>55</v>
      </c>
      <c r="AV52" s="75" t="s">
        <v>56</v>
      </c>
      <c r="AW52" s="75" t="s">
        <v>57</v>
      </c>
      <c r="AX52" s="75" t="s">
        <v>58</v>
      </c>
      <c r="AY52" s="75" t="s">
        <v>59</v>
      </c>
      <c r="AZ52" s="75" t="s">
        <v>60</v>
      </c>
      <c r="BA52" s="75" t="s">
        <v>61</v>
      </c>
      <c r="BB52" s="75" t="s">
        <v>62</v>
      </c>
      <c r="BC52" s="75" t="s">
        <v>63</v>
      </c>
      <c r="BD52" s="76" t="s">
        <v>64</v>
      </c>
    </row>
    <row r="53" s="1" customFormat="1" ht="10.8" customHeight="1">
      <c r="B53" s="35"/>
      <c r="AR53" s="35"/>
      <c r="AS53" s="77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="4" customFormat="1" ht="32.4" customHeight="1">
      <c r="B54" s="78"/>
      <c r="C54" s="79" t="s">
        <v>65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1">
        <f>ROUND(SUM(AG55:AG56),2)</f>
        <v>0</v>
      </c>
      <c r="AH54" s="81"/>
      <c r="AI54" s="81"/>
      <c r="AJ54" s="81"/>
      <c r="AK54" s="81"/>
      <c r="AL54" s="81"/>
      <c r="AM54" s="81"/>
      <c r="AN54" s="82">
        <f>SUM(AG54,AT54)</f>
        <v>0</v>
      </c>
      <c r="AO54" s="82"/>
      <c r="AP54" s="82"/>
      <c r="AQ54" s="83" t="s">
        <v>1</v>
      </c>
      <c r="AR54" s="78"/>
      <c r="AS54" s="84">
        <f>ROUND(SUM(AS55:AS56),2)</f>
        <v>0</v>
      </c>
      <c r="AT54" s="85">
        <f>ROUND(SUM(AV54:AW54),2)</f>
        <v>0</v>
      </c>
      <c r="AU54" s="86">
        <f>ROUND(SUM(AU55:AU56),5)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ROUND(SUM(AZ55:AZ56),2)</f>
        <v>0</v>
      </c>
      <c r="BA54" s="85">
        <f>ROUND(SUM(BA55:BA56),2)</f>
        <v>0</v>
      </c>
      <c r="BB54" s="85">
        <f>ROUND(SUM(BB55:BB56),2)</f>
        <v>0</v>
      </c>
      <c r="BC54" s="85">
        <f>ROUND(SUM(BC55:BC56),2)</f>
        <v>0</v>
      </c>
      <c r="BD54" s="87">
        <f>ROUND(SUM(BD55:BD56),2)</f>
        <v>0</v>
      </c>
      <c r="BS54" s="88" t="s">
        <v>66</v>
      </c>
      <c r="BT54" s="88" t="s">
        <v>67</v>
      </c>
      <c r="BU54" s="89" t="s">
        <v>68</v>
      </c>
      <c r="BV54" s="88" t="s">
        <v>69</v>
      </c>
      <c r="BW54" s="88" t="s">
        <v>4</v>
      </c>
      <c r="BX54" s="88" t="s">
        <v>70</v>
      </c>
      <c r="CL54" s="88" t="s">
        <v>1</v>
      </c>
    </row>
    <row r="55" s="5" customFormat="1" ht="16.5" customHeight="1">
      <c r="A55" s="90" t="s">
        <v>71</v>
      </c>
      <c r="B55" s="91"/>
      <c r="C55" s="92"/>
      <c r="D55" s="93" t="s">
        <v>72</v>
      </c>
      <c r="E55" s="93"/>
      <c r="F55" s="93"/>
      <c r="G55" s="93"/>
      <c r="H55" s="93"/>
      <c r="I55" s="94"/>
      <c r="J55" s="93" t="s">
        <v>73</v>
      </c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5">
        <f>'SO 101 - Parkoviště'!J32</f>
        <v>0</v>
      </c>
      <c r="AH55" s="94"/>
      <c r="AI55" s="94"/>
      <c r="AJ55" s="94"/>
      <c r="AK55" s="94"/>
      <c r="AL55" s="94"/>
      <c r="AM55" s="94"/>
      <c r="AN55" s="95">
        <f>SUM(AG55,AT55)</f>
        <v>0</v>
      </c>
      <c r="AO55" s="94"/>
      <c r="AP55" s="94"/>
      <c r="AQ55" s="96" t="s">
        <v>74</v>
      </c>
      <c r="AR55" s="91"/>
      <c r="AS55" s="97">
        <v>0</v>
      </c>
      <c r="AT55" s="98">
        <f>ROUND(SUM(AV55:AW55),2)</f>
        <v>0</v>
      </c>
      <c r="AU55" s="99">
        <f>'SO 101 - Parkoviště'!P97</f>
        <v>0</v>
      </c>
      <c r="AV55" s="98">
        <f>'SO 101 - Parkoviště'!J35</f>
        <v>0</v>
      </c>
      <c r="AW55" s="98">
        <f>'SO 101 - Parkoviště'!J36</f>
        <v>0</v>
      </c>
      <c r="AX55" s="98">
        <f>'SO 101 - Parkoviště'!J37</f>
        <v>0</v>
      </c>
      <c r="AY55" s="98">
        <f>'SO 101 - Parkoviště'!J38</f>
        <v>0</v>
      </c>
      <c r="AZ55" s="98">
        <f>'SO 101 - Parkoviště'!F35</f>
        <v>0</v>
      </c>
      <c r="BA55" s="98">
        <f>'SO 101 - Parkoviště'!F36</f>
        <v>0</v>
      </c>
      <c r="BB55" s="98">
        <f>'SO 101 - Parkoviště'!F37</f>
        <v>0</v>
      </c>
      <c r="BC55" s="98">
        <f>'SO 101 - Parkoviště'!F38</f>
        <v>0</v>
      </c>
      <c r="BD55" s="100">
        <f>'SO 101 - Parkoviště'!F39</f>
        <v>0</v>
      </c>
      <c r="BT55" s="101" t="s">
        <v>75</v>
      </c>
      <c r="BV55" s="101" t="s">
        <v>69</v>
      </c>
      <c r="BW55" s="101" t="s">
        <v>76</v>
      </c>
      <c r="BX55" s="101" t="s">
        <v>4</v>
      </c>
      <c r="CL55" s="101" t="s">
        <v>1</v>
      </c>
      <c r="CM55" s="101" t="s">
        <v>77</v>
      </c>
    </row>
    <row r="56" s="5" customFormat="1" ht="16.5" customHeight="1">
      <c r="A56" s="90" t="s">
        <v>71</v>
      </c>
      <c r="B56" s="91"/>
      <c r="C56" s="92"/>
      <c r="D56" s="93" t="s">
        <v>78</v>
      </c>
      <c r="E56" s="93"/>
      <c r="F56" s="93"/>
      <c r="G56" s="93"/>
      <c r="H56" s="93"/>
      <c r="I56" s="94"/>
      <c r="J56" s="93" t="s">
        <v>79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5">
        <f>'VON - Vedlejší a ostatní ...'!J32</f>
        <v>0</v>
      </c>
      <c r="AH56" s="94"/>
      <c r="AI56" s="94"/>
      <c r="AJ56" s="94"/>
      <c r="AK56" s="94"/>
      <c r="AL56" s="94"/>
      <c r="AM56" s="94"/>
      <c r="AN56" s="95">
        <f>SUM(AG56,AT56)</f>
        <v>0</v>
      </c>
      <c r="AO56" s="94"/>
      <c r="AP56" s="94"/>
      <c r="AQ56" s="96" t="s">
        <v>74</v>
      </c>
      <c r="AR56" s="91"/>
      <c r="AS56" s="102">
        <v>0</v>
      </c>
      <c r="AT56" s="103">
        <f>ROUND(SUM(AV56:AW56),2)</f>
        <v>0</v>
      </c>
      <c r="AU56" s="104">
        <f>'VON - Vedlejší a ostatní ...'!P92</f>
        <v>0</v>
      </c>
      <c r="AV56" s="103">
        <f>'VON - Vedlejší a ostatní ...'!J35</f>
        <v>0</v>
      </c>
      <c r="AW56" s="103">
        <f>'VON - Vedlejší a ostatní ...'!J36</f>
        <v>0</v>
      </c>
      <c r="AX56" s="103">
        <f>'VON - Vedlejší a ostatní ...'!J37</f>
        <v>0</v>
      </c>
      <c r="AY56" s="103">
        <f>'VON - Vedlejší a ostatní ...'!J38</f>
        <v>0</v>
      </c>
      <c r="AZ56" s="103">
        <f>'VON - Vedlejší a ostatní ...'!F35</f>
        <v>0</v>
      </c>
      <c r="BA56" s="103">
        <f>'VON - Vedlejší a ostatní ...'!F36</f>
        <v>0</v>
      </c>
      <c r="BB56" s="103">
        <f>'VON - Vedlejší a ostatní ...'!F37</f>
        <v>0</v>
      </c>
      <c r="BC56" s="103">
        <f>'VON - Vedlejší a ostatní ...'!F38</f>
        <v>0</v>
      </c>
      <c r="BD56" s="105">
        <f>'VON - Vedlejší a ostatní ...'!F39</f>
        <v>0</v>
      </c>
      <c r="BT56" s="101" t="s">
        <v>75</v>
      </c>
      <c r="BV56" s="101" t="s">
        <v>69</v>
      </c>
      <c r="BW56" s="101" t="s">
        <v>80</v>
      </c>
      <c r="BX56" s="101" t="s">
        <v>4</v>
      </c>
      <c r="CL56" s="101" t="s">
        <v>1</v>
      </c>
      <c r="CM56" s="101" t="s">
        <v>77</v>
      </c>
    </row>
    <row r="57" s="1" customFormat="1" ht="30" customHeight="1">
      <c r="B57" s="35"/>
      <c r="AR57" s="35"/>
    </row>
    <row r="58" s="1" customFormat="1" ht="6.96" customHeight="1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35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 101 - Parkoviště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76</v>
      </c>
    </row>
    <row r="3" ht="6.96" customHeight="1">
      <c r="B3" s="18"/>
      <c r="C3" s="19"/>
      <c r="D3" s="19"/>
      <c r="E3" s="19"/>
      <c r="F3" s="19"/>
      <c r="G3" s="19"/>
      <c r="H3" s="19"/>
      <c r="I3" s="107"/>
      <c r="J3" s="19"/>
      <c r="K3" s="19"/>
      <c r="L3" s="20"/>
      <c r="AT3" s="17" t="s">
        <v>77</v>
      </c>
    </row>
    <row r="4" ht="24.96" customHeight="1">
      <c r="B4" s="20"/>
      <c r="D4" s="21" t="s">
        <v>81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9" t="s">
        <v>16</v>
      </c>
      <c r="L6" s="20"/>
    </row>
    <row r="7" ht="16.5" customHeight="1">
      <c r="B7" s="20"/>
      <c r="E7" s="108" t="str">
        <f>'Rekapitulace stavby'!K6</f>
        <v>Úprava veřejného prostranství - parkoviště Kramolna</v>
      </c>
      <c r="F7" s="29"/>
      <c r="G7" s="29"/>
      <c r="H7" s="29"/>
      <c r="L7" s="20"/>
    </row>
    <row r="8" s="1" customFormat="1" ht="12" customHeight="1">
      <c r="B8" s="35"/>
      <c r="D8" s="29" t="s">
        <v>82</v>
      </c>
      <c r="I8" s="109"/>
      <c r="L8" s="35"/>
    </row>
    <row r="9" s="1" customFormat="1" ht="36.96" customHeight="1">
      <c r="B9" s="35"/>
      <c r="E9" s="56" t="s">
        <v>83</v>
      </c>
      <c r="F9" s="1"/>
      <c r="G9" s="1"/>
      <c r="H9" s="1"/>
      <c r="I9" s="109"/>
      <c r="L9" s="35"/>
    </row>
    <row r="10" s="1" customFormat="1">
      <c r="B10" s="35"/>
      <c r="I10" s="109"/>
      <c r="L10" s="35"/>
    </row>
    <row r="11" s="1" customFormat="1" ht="12" customHeight="1">
      <c r="B11" s="35"/>
      <c r="D11" s="29" t="s">
        <v>18</v>
      </c>
      <c r="F11" s="17" t="s">
        <v>1</v>
      </c>
      <c r="I11" s="110" t="s">
        <v>19</v>
      </c>
      <c r="J11" s="17" t="s">
        <v>1</v>
      </c>
      <c r="L11" s="35"/>
    </row>
    <row r="12" s="1" customFormat="1" ht="12" customHeight="1">
      <c r="B12" s="35"/>
      <c r="D12" s="29" t="s">
        <v>20</v>
      </c>
      <c r="F12" s="17" t="s">
        <v>21</v>
      </c>
      <c r="I12" s="110" t="s">
        <v>22</v>
      </c>
      <c r="J12" s="58" t="str">
        <f>'Rekapitulace stavby'!AN8</f>
        <v>9. 8. 2019</v>
      </c>
      <c r="L12" s="35"/>
    </row>
    <row r="13" s="1" customFormat="1" ht="10.8" customHeight="1">
      <c r="B13" s="35"/>
      <c r="I13" s="109"/>
      <c r="L13" s="35"/>
    </row>
    <row r="14" s="1" customFormat="1" ht="12" customHeight="1">
      <c r="B14" s="35"/>
      <c r="D14" s="29" t="s">
        <v>24</v>
      </c>
      <c r="I14" s="110" t="s">
        <v>25</v>
      </c>
      <c r="J14" s="17" t="str">
        <f>IF('Rekapitulace stavby'!AN10="","",'Rekapitulace stavby'!AN10)</f>
        <v/>
      </c>
      <c r="L14" s="35"/>
    </row>
    <row r="15" s="1" customFormat="1" ht="18" customHeight="1">
      <c r="B15" s="35"/>
      <c r="E15" s="17" t="str">
        <f>IF('Rekapitulace stavby'!E11="","",'Rekapitulace stavby'!E11)</f>
        <v xml:space="preserve"> </v>
      </c>
      <c r="I15" s="110" t="s">
        <v>26</v>
      </c>
      <c r="J15" s="17" t="str">
        <f>IF('Rekapitulace stavby'!AN11="","",'Rekapitulace stavby'!AN11)</f>
        <v/>
      </c>
      <c r="L15" s="35"/>
    </row>
    <row r="16" s="1" customFormat="1" ht="6.96" customHeight="1">
      <c r="B16" s="35"/>
      <c r="I16" s="109"/>
      <c r="L16" s="35"/>
    </row>
    <row r="17" s="1" customFormat="1" ht="12" customHeight="1">
      <c r="B17" s="35"/>
      <c r="D17" s="29" t="s">
        <v>27</v>
      </c>
      <c r="I17" s="110" t="s">
        <v>25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10" t="s">
        <v>26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9"/>
      <c r="L19" s="35"/>
    </row>
    <row r="20" s="1" customFormat="1" ht="12" customHeight="1">
      <c r="B20" s="35"/>
      <c r="D20" s="29" t="s">
        <v>29</v>
      </c>
      <c r="I20" s="110" t="s">
        <v>25</v>
      </c>
      <c r="J20" s="17" t="str">
        <f>IF('Rekapitulace stavby'!AN16="","",'Rekapitulace stavby'!AN16)</f>
        <v/>
      </c>
      <c r="L20" s="35"/>
    </row>
    <row r="21" s="1" customFormat="1" ht="18" customHeight="1">
      <c r="B21" s="35"/>
      <c r="E21" s="17" t="str">
        <f>IF('Rekapitulace stavby'!E17="","",'Rekapitulace stavby'!E17)</f>
        <v xml:space="preserve"> </v>
      </c>
      <c r="I21" s="110" t="s">
        <v>26</v>
      </c>
      <c r="J21" s="17" t="str">
        <f>IF('Rekapitulace stavby'!AN17="","",'Rekapitulace stavby'!AN17)</f>
        <v/>
      </c>
      <c r="L21" s="35"/>
    </row>
    <row r="22" s="1" customFormat="1" ht="6.96" customHeight="1">
      <c r="B22" s="35"/>
      <c r="I22" s="109"/>
      <c r="L22" s="35"/>
    </row>
    <row r="23" s="1" customFormat="1" ht="12" customHeight="1">
      <c r="B23" s="35"/>
      <c r="D23" s="29" t="s">
        <v>31</v>
      </c>
      <c r="I23" s="110" t="s">
        <v>25</v>
      </c>
      <c r="J23" s="17" t="str">
        <f>IF('Rekapitulace stavby'!AN19="","",'Rekapitulace stavby'!AN19)</f>
        <v/>
      </c>
      <c r="L23" s="35"/>
    </row>
    <row r="24" s="1" customFormat="1" ht="18" customHeight="1">
      <c r="B24" s="35"/>
      <c r="E24" s="17" t="str">
        <f>IF('Rekapitulace stavby'!E20="","",'Rekapitulace stavby'!E20)</f>
        <v xml:space="preserve"> </v>
      </c>
      <c r="I24" s="110" t="s">
        <v>26</v>
      </c>
      <c r="J24" s="17" t="str">
        <f>IF('Rekapitulace stavby'!AN20="","",'Rekapitulace stavby'!AN20)</f>
        <v/>
      </c>
      <c r="L24" s="35"/>
    </row>
    <row r="25" s="1" customFormat="1" ht="6.96" customHeight="1">
      <c r="B25" s="35"/>
      <c r="I25" s="109"/>
      <c r="L25" s="35"/>
    </row>
    <row r="26" s="1" customFormat="1" ht="12" customHeight="1">
      <c r="B26" s="35"/>
      <c r="D26" s="29" t="s">
        <v>32</v>
      </c>
      <c r="I26" s="109"/>
      <c r="L26" s="35"/>
    </row>
    <row r="27" s="6" customFormat="1" ht="16.5" customHeight="1">
      <c r="B27" s="111"/>
      <c r="E27" s="33" t="s">
        <v>1</v>
      </c>
      <c r="F27" s="33"/>
      <c r="G27" s="33"/>
      <c r="H27" s="33"/>
      <c r="I27" s="112"/>
      <c r="L27" s="111"/>
    </row>
    <row r="28" s="1" customFormat="1" ht="6.96" customHeight="1">
      <c r="B28" s="35"/>
      <c r="I28" s="109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3"/>
      <c r="J29" s="61"/>
      <c r="K29" s="61"/>
      <c r="L29" s="35"/>
    </row>
    <row r="30" s="1" customFormat="1" ht="14.4" customHeight="1">
      <c r="B30" s="35"/>
      <c r="D30" s="114" t="s">
        <v>84</v>
      </c>
      <c r="I30" s="109"/>
      <c r="J30" s="115">
        <f>J61</f>
        <v>0</v>
      </c>
      <c r="L30" s="35"/>
    </row>
    <row r="31" s="1" customFormat="1" ht="14.4" customHeight="1">
      <c r="B31" s="35"/>
      <c r="D31" s="116" t="s">
        <v>85</v>
      </c>
      <c r="I31" s="109"/>
      <c r="J31" s="115">
        <f>J70</f>
        <v>0</v>
      </c>
      <c r="L31" s="35"/>
    </row>
    <row r="32" s="1" customFormat="1" ht="25.44" customHeight="1">
      <c r="B32" s="35"/>
      <c r="D32" s="117" t="s">
        <v>33</v>
      </c>
      <c r="I32" s="109"/>
      <c r="J32" s="82">
        <f>ROUND(J30 + J31, 2)</f>
        <v>0</v>
      </c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13"/>
      <c r="J33" s="61"/>
      <c r="K33" s="61"/>
      <c r="L33" s="35"/>
    </row>
    <row r="34" s="1" customFormat="1" ht="14.4" customHeight="1">
      <c r="B34" s="35"/>
      <c r="F34" s="39" t="s">
        <v>35</v>
      </c>
      <c r="I34" s="118" t="s">
        <v>34</v>
      </c>
      <c r="J34" s="39" t="s">
        <v>36</v>
      </c>
      <c r="L34" s="35"/>
    </row>
    <row r="35" s="1" customFormat="1" ht="14.4" customHeight="1">
      <c r="B35" s="35"/>
      <c r="D35" s="29" t="s">
        <v>37</v>
      </c>
      <c r="E35" s="29" t="s">
        <v>38</v>
      </c>
      <c r="F35" s="119">
        <f>ROUND((SUM(BE70:BE77) + SUM(BE97:BE215)),  2)</f>
        <v>0</v>
      </c>
      <c r="I35" s="120">
        <v>0.20999999999999999</v>
      </c>
      <c r="J35" s="119">
        <f>ROUND(((SUM(BE70:BE77) + SUM(BE97:BE215))*I35),  2)</f>
        <v>0</v>
      </c>
      <c r="L35" s="35"/>
    </row>
    <row r="36" s="1" customFormat="1" ht="14.4" customHeight="1">
      <c r="B36" s="35"/>
      <c r="E36" s="29" t="s">
        <v>39</v>
      </c>
      <c r="F36" s="119">
        <f>ROUND((SUM(BF70:BF77) + SUM(BF97:BF215)),  2)</f>
        <v>0</v>
      </c>
      <c r="I36" s="120">
        <v>0.14999999999999999</v>
      </c>
      <c r="J36" s="119">
        <f>ROUND(((SUM(BF70:BF77) + SUM(BF97:BF215))*I36),  2)</f>
        <v>0</v>
      </c>
      <c r="L36" s="35"/>
    </row>
    <row r="37" hidden="1" s="1" customFormat="1" ht="14.4" customHeight="1">
      <c r="B37" s="35"/>
      <c r="E37" s="29" t="s">
        <v>40</v>
      </c>
      <c r="F37" s="119">
        <f>ROUND((SUM(BG70:BG77) + SUM(BG97:BG215)),  2)</f>
        <v>0</v>
      </c>
      <c r="I37" s="120">
        <v>0.20999999999999999</v>
      </c>
      <c r="J37" s="119">
        <f>0</f>
        <v>0</v>
      </c>
      <c r="L37" s="35"/>
    </row>
    <row r="38" hidden="1" s="1" customFormat="1" ht="14.4" customHeight="1">
      <c r="B38" s="35"/>
      <c r="E38" s="29" t="s">
        <v>41</v>
      </c>
      <c r="F38" s="119">
        <f>ROUND((SUM(BH70:BH77) + SUM(BH97:BH215)),  2)</f>
        <v>0</v>
      </c>
      <c r="I38" s="120">
        <v>0.14999999999999999</v>
      </c>
      <c r="J38" s="119">
        <f>0</f>
        <v>0</v>
      </c>
      <c r="L38" s="35"/>
    </row>
    <row r="39" hidden="1" s="1" customFormat="1" ht="14.4" customHeight="1">
      <c r="B39" s="35"/>
      <c r="E39" s="29" t="s">
        <v>42</v>
      </c>
      <c r="F39" s="119">
        <f>ROUND((SUM(BI70:BI77) + SUM(BI97:BI215)),  2)</f>
        <v>0</v>
      </c>
      <c r="I39" s="120">
        <v>0</v>
      </c>
      <c r="J39" s="119">
        <f>0</f>
        <v>0</v>
      </c>
      <c r="L39" s="35"/>
    </row>
    <row r="40" s="1" customFormat="1" ht="6.96" customHeight="1">
      <c r="B40" s="35"/>
      <c r="I40" s="109"/>
      <c r="L40" s="35"/>
    </row>
    <row r="41" s="1" customFormat="1" ht="25.44" customHeight="1">
      <c r="B41" s="35"/>
      <c r="C41" s="121"/>
      <c r="D41" s="122" t="s">
        <v>43</v>
      </c>
      <c r="E41" s="69"/>
      <c r="F41" s="69"/>
      <c r="G41" s="123" t="s">
        <v>44</v>
      </c>
      <c r="H41" s="124" t="s">
        <v>45</v>
      </c>
      <c r="I41" s="125"/>
      <c r="J41" s="126">
        <f>SUM(J32:J39)</f>
        <v>0</v>
      </c>
      <c r="K41" s="127"/>
      <c r="L41" s="35"/>
    </row>
    <row r="42" s="1" customFormat="1" ht="14.4" customHeight="1">
      <c r="B42" s="50"/>
      <c r="C42" s="51"/>
      <c r="D42" s="51"/>
      <c r="E42" s="51"/>
      <c r="F42" s="51"/>
      <c r="G42" s="51"/>
      <c r="H42" s="51"/>
      <c r="I42" s="128"/>
      <c r="J42" s="51"/>
      <c r="K42" s="51"/>
      <c r="L42" s="35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129"/>
      <c r="J46" s="53"/>
      <c r="K46" s="53"/>
      <c r="L46" s="35"/>
    </row>
    <row r="47" s="1" customFormat="1" ht="24.96" customHeight="1">
      <c r="B47" s="35"/>
      <c r="C47" s="21" t="s">
        <v>86</v>
      </c>
      <c r="I47" s="109"/>
      <c r="L47" s="35"/>
    </row>
    <row r="48" s="1" customFormat="1" ht="6.96" customHeight="1">
      <c r="B48" s="35"/>
      <c r="I48" s="109"/>
      <c r="L48" s="35"/>
    </row>
    <row r="49" s="1" customFormat="1" ht="12" customHeight="1">
      <c r="B49" s="35"/>
      <c r="C49" s="29" t="s">
        <v>16</v>
      </c>
      <c r="I49" s="109"/>
      <c r="L49" s="35"/>
    </row>
    <row r="50" s="1" customFormat="1" ht="16.5" customHeight="1">
      <c r="B50" s="35"/>
      <c r="E50" s="108" t="str">
        <f>E7</f>
        <v>Úprava veřejného prostranství - parkoviště Kramolna</v>
      </c>
      <c r="F50" s="29"/>
      <c r="G50" s="29"/>
      <c r="H50" s="29"/>
      <c r="I50" s="109"/>
      <c r="L50" s="35"/>
    </row>
    <row r="51" s="1" customFormat="1" ht="12" customHeight="1">
      <c r="B51" s="35"/>
      <c r="C51" s="29" t="s">
        <v>82</v>
      </c>
      <c r="I51" s="109"/>
      <c r="L51" s="35"/>
    </row>
    <row r="52" s="1" customFormat="1" ht="16.5" customHeight="1">
      <c r="B52" s="35"/>
      <c r="E52" s="56" t="str">
        <f>E9</f>
        <v>SO 101 - Parkoviště</v>
      </c>
      <c r="F52" s="1"/>
      <c r="G52" s="1"/>
      <c r="H52" s="1"/>
      <c r="I52" s="109"/>
      <c r="L52" s="35"/>
    </row>
    <row r="53" s="1" customFormat="1" ht="6.96" customHeight="1">
      <c r="B53" s="35"/>
      <c r="I53" s="109"/>
      <c r="L53" s="35"/>
    </row>
    <row r="54" s="1" customFormat="1" ht="12" customHeight="1">
      <c r="B54" s="35"/>
      <c r="C54" s="29" t="s">
        <v>20</v>
      </c>
      <c r="F54" s="17" t="str">
        <f>F12</f>
        <v xml:space="preserve"> </v>
      </c>
      <c r="I54" s="110" t="s">
        <v>22</v>
      </c>
      <c r="J54" s="58" t="str">
        <f>IF(J12="","",J12)</f>
        <v>9. 8. 2019</v>
      </c>
      <c r="L54" s="35"/>
    </row>
    <row r="55" s="1" customFormat="1" ht="6.96" customHeight="1">
      <c r="B55" s="35"/>
      <c r="I55" s="109"/>
      <c r="L55" s="35"/>
    </row>
    <row r="56" s="1" customFormat="1" ht="13.65" customHeight="1">
      <c r="B56" s="35"/>
      <c r="C56" s="29" t="s">
        <v>24</v>
      </c>
      <c r="F56" s="17" t="str">
        <f>E15</f>
        <v xml:space="preserve"> </v>
      </c>
      <c r="I56" s="110" t="s">
        <v>29</v>
      </c>
      <c r="J56" s="33" t="str">
        <f>E21</f>
        <v xml:space="preserve"> </v>
      </c>
      <c r="L56" s="35"/>
    </row>
    <row r="57" s="1" customFormat="1" ht="13.65" customHeight="1">
      <c r="B57" s="35"/>
      <c r="C57" s="29" t="s">
        <v>27</v>
      </c>
      <c r="F57" s="17" t="str">
        <f>IF(E18="","",E18)</f>
        <v>Vyplň údaj</v>
      </c>
      <c r="I57" s="110" t="s">
        <v>31</v>
      </c>
      <c r="J57" s="33" t="str">
        <f>E24</f>
        <v xml:space="preserve"> </v>
      </c>
      <c r="L57" s="35"/>
    </row>
    <row r="58" s="1" customFormat="1" ht="10.32" customHeight="1">
      <c r="B58" s="35"/>
      <c r="I58" s="109"/>
      <c r="L58" s="35"/>
    </row>
    <row r="59" s="1" customFormat="1" ht="29.28" customHeight="1">
      <c r="B59" s="35"/>
      <c r="C59" s="130" t="s">
        <v>87</v>
      </c>
      <c r="D59" s="121"/>
      <c r="E59" s="121"/>
      <c r="F59" s="121"/>
      <c r="G59" s="121"/>
      <c r="H59" s="121"/>
      <c r="I59" s="131"/>
      <c r="J59" s="132" t="s">
        <v>88</v>
      </c>
      <c r="K59" s="121"/>
      <c r="L59" s="35"/>
    </row>
    <row r="60" s="1" customFormat="1" ht="10.32" customHeight="1">
      <c r="B60" s="35"/>
      <c r="I60" s="109"/>
      <c r="L60" s="35"/>
    </row>
    <row r="61" s="1" customFormat="1" ht="22.8" customHeight="1">
      <c r="B61" s="35"/>
      <c r="C61" s="133" t="s">
        <v>89</v>
      </c>
      <c r="I61" s="109"/>
      <c r="J61" s="82">
        <f>J97</f>
        <v>0</v>
      </c>
      <c r="L61" s="35"/>
      <c r="AU61" s="17" t="s">
        <v>90</v>
      </c>
    </row>
    <row r="62" s="7" customFormat="1" ht="24.96" customHeight="1">
      <c r="B62" s="134"/>
      <c r="D62" s="135" t="s">
        <v>91</v>
      </c>
      <c r="E62" s="136"/>
      <c r="F62" s="136"/>
      <c r="G62" s="136"/>
      <c r="H62" s="136"/>
      <c r="I62" s="137"/>
      <c r="J62" s="138">
        <f>J98</f>
        <v>0</v>
      </c>
      <c r="L62" s="134"/>
    </row>
    <row r="63" s="8" customFormat="1" ht="19.92" customHeight="1">
      <c r="B63" s="139"/>
      <c r="D63" s="140" t="s">
        <v>92</v>
      </c>
      <c r="E63" s="141"/>
      <c r="F63" s="141"/>
      <c r="G63" s="141"/>
      <c r="H63" s="141"/>
      <c r="I63" s="142"/>
      <c r="J63" s="143">
        <f>J99</f>
        <v>0</v>
      </c>
      <c r="L63" s="139"/>
    </row>
    <row r="64" s="8" customFormat="1" ht="19.92" customHeight="1">
      <c r="B64" s="139"/>
      <c r="D64" s="140" t="s">
        <v>93</v>
      </c>
      <c r="E64" s="141"/>
      <c r="F64" s="141"/>
      <c r="G64" s="141"/>
      <c r="H64" s="141"/>
      <c r="I64" s="142"/>
      <c r="J64" s="143">
        <f>J156</f>
        <v>0</v>
      </c>
      <c r="L64" s="139"/>
    </row>
    <row r="65" s="8" customFormat="1" ht="19.92" customHeight="1">
      <c r="B65" s="139"/>
      <c r="D65" s="140" t="s">
        <v>94</v>
      </c>
      <c r="E65" s="141"/>
      <c r="F65" s="141"/>
      <c r="G65" s="141"/>
      <c r="H65" s="141"/>
      <c r="I65" s="142"/>
      <c r="J65" s="143">
        <f>J180</f>
        <v>0</v>
      </c>
      <c r="L65" s="139"/>
    </row>
    <row r="66" s="8" customFormat="1" ht="19.92" customHeight="1">
      <c r="B66" s="139"/>
      <c r="D66" s="140" t="s">
        <v>95</v>
      </c>
      <c r="E66" s="141"/>
      <c r="F66" s="141"/>
      <c r="G66" s="141"/>
      <c r="H66" s="141"/>
      <c r="I66" s="142"/>
      <c r="J66" s="143">
        <f>J208</f>
        <v>0</v>
      </c>
      <c r="L66" s="139"/>
    </row>
    <row r="67" s="8" customFormat="1" ht="19.92" customHeight="1">
      <c r="B67" s="139"/>
      <c r="D67" s="140" t="s">
        <v>96</v>
      </c>
      <c r="E67" s="141"/>
      <c r="F67" s="141"/>
      <c r="G67" s="141"/>
      <c r="H67" s="141"/>
      <c r="I67" s="142"/>
      <c r="J67" s="143">
        <f>J214</f>
        <v>0</v>
      </c>
      <c r="L67" s="139"/>
    </row>
    <row r="68" s="1" customFormat="1" ht="21.84" customHeight="1">
      <c r="B68" s="35"/>
      <c r="I68" s="109"/>
      <c r="L68" s="35"/>
    </row>
    <row r="69" s="1" customFormat="1" ht="6.96" customHeight="1">
      <c r="B69" s="35"/>
      <c r="I69" s="109"/>
      <c r="L69" s="35"/>
    </row>
    <row r="70" s="1" customFormat="1" ht="29.28" customHeight="1">
      <c r="B70" s="35"/>
      <c r="C70" s="133" t="s">
        <v>97</v>
      </c>
      <c r="I70" s="109"/>
      <c r="J70" s="144">
        <f>ROUND(J71 + J72 + J73 + J74 + J75 + J76,2)</f>
        <v>0</v>
      </c>
      <c r="L70" s="35"/>
      <c r="N70" s="145" t="s">
        <v>37</v>
      </c>
    </row>
    <row r="71" s="1" customFormat="1" ht="18" customHeight="1">
      <c r="B71" s="146"/>
      <c r="C71" s="109"/>
      <c r="D71" s="147" t="s">
        <v>98</v>
      </c>
      <c r="E71" s="148"/>
      <c r="F71" s="148"/>
      <c r="G71" s="109"/>
      <c r="H71" s="109"/>
      <c r="I71" s="109"/>
      <c r="J71" s="149">
        <v>0</v>
      </c>
      <c r="K71" s="109"/>
      <c r="L71" s="146"/>
      <c r="M71" s="109"/>
      <c r="N71" s="150" t="s">
        <v>38</v>
      </c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51" t="s">
        <v>99</v>
      </c>
      <c r="AZ71" s="109"/>
      <c r="BA71" s="109"/>
      <c r="BB71" s="109"/>
      <c r="BC71" s="109"/>
      <c r="BD71" s="109"/>
      <c r="BE71" s="152">
        <f>IF(N71="základní",J71,0)</f>
        <v>0</v>
      </c>
      <c r="BF71" s="152">
        <f>IF(N71="snížená",J71,0)</f>
        <v>0</v>
      </c>
      <c r="BG71" s="152">
        <f>IF(N71="zákl. přenesená",J71,0)</f>
        <v>0</v>
      </c>
      <c r="BH71" s="152">
        <f>IF(N71="sníž. přenesená",J71,0)</f>
        <v>0</v>
      </c>
      <c r="BI71" s="152">
        <f>IF(N71="nulová",J71,0)</f>
        <v>0</v>
      </c>
      <c r="BJ71" s="151" t="s">
        <v>75</v>
      </c>
      <c r="BK71" s="109"/>
      <c r="BL71" s="109"/>
      <c r="BM71" s="109"/>
    </row>
    <row r="72" s="1" customFormat="1" ht="18" customHeight="1">
      <c r="B72" s="146"/>
      <c r="C72" s="109"/>
      <c r="D72" s="147" t="s">
        <v>100</v>
      </c>
      <c r="E72" s="148"/>
      <c r="F72" s="148"/>
      <c r="G72" s="109"/>
      <c r="H72" s="109"/>
      <c r="I72" s="109"/>
      <c r="J72" s="149">
        <v>0</v>
      </c>
      <c r="K72" s="109"/>
      <c r="L72" s="146"/>
      <c r="M72" s="109"/>
      <c r="N72" s="150" t="s">
        <v>38</v>
      </c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51" t="s">
        <v>99</v>
      </c>
      <c r="AZ72" s="109"/>
      <c r="BA72" s="109"/>
      <c r="BB72" s="109"/>
      <c r="BC72" s="109"/>
      <c r="BD72" s="109"/>
      <c r="BE72" s="152">
        <f>IF(N72="základní",J72,0)</f>
        <v>0</v>
      </c>
      <c r="BF72" s="152">
        <f>IF(N72="snížená",J72,0)</f>
        <v>0</v>
      </c>
      <c r="BG72" s="152">
        <f>IF(N72="zákl. přenesená",J72,0)</f>
        <v>0</v>
      </c>
      <c r="BH72" s="152">
        <f>IF(N72="sníž. přenesená",J72,0)</f>
        <v>0</v>
      </c>
      <c r="BI72" s="152">
        <f>IF(N72="nulová",J72,0)</f>
        <v>0</v>
      </c>
      <c r="BJ72" s="151" t="s">
        <v>75</v>
      </c>
      <c r="BK72" s="109"/>
      <c r="BL72" s="109"/>
      <c r="BM72" s="109"/>
    </row>
    <row r="73" s="1" customFormat="1" ht="18" customHeight="1">
      <c r="B73" s="146"/>
      <c r="C73" s="109"/>
      <c r="D73" s="147" t="s">
        <v>101</v>
      </c>
      <c r="E73" s="148"/>
      <c r="F73" s="148"/>
      <c r="G73" s="109"/>
      <c r="H73" s="109"/>
      <c r="I73" s="109"/>
      <c r="J73" s="149">
        <v>0</v>
      </c>
      <c r="K73" s="109"/>
      <c r="L73" s="146"/>
      <c r="M73" s="109"/>
      <c r="N73" s="150" t="s">
        <v>38</v>
      </c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51" t="s">
        <v>99</v>
      </c>
      <c r="AZ73" s="109"/>
      <c r="BA73" s="109"/>
      <c r="BB73" s="109"/>
      <c r="BC73" s="109"/>
      <c r="BD73" s="109"/>
      <c r="BE73" s="152">
        <f>IF(N73="základní",J73,0)</f>
        <v>0</v>
      </c>
      <c r="BF73" s="152">
        <f>IF(N73="snížená",J73,0)</f>
        <v>0</v>
      </c>
      <c r="BG73" s="152">
        <f>IF(N73="zákl. přenesená",J73,0)</f>
        <v>0</v>
      </c>
      <c r="BH73" s="152">
        <f>IF(N73="sníž. přenesená",J73,0)</f>
        <v>0</v>
      </c>
      <c r="BI73" s="152">
        <f>IF(N73="nulová",J73,0)</f>
        <v>0</v>
      </c>
      <c r="BJ73" s="151" t="s">
        <v>75</v>
      </c>
      <c r="BK73" s="109"/>
      <c r="BL73" s="109"/>
      <c r="BM73" s="109"/>
    </row>
    <row r="74" s="1" customFormat="1" ht="18" customHeight="1">
      <c r="B74" s="146"/>
      <c r="C74" s="109"/>
      <c r="D74" s="147" t="s">
        <v>102</v>
      </c>
      <c r="E74" s="148"/>
      <c r="F74" s="148"/>
      <c r="G74" s="109"/>
      <c r="H74" s="109"/>
      <c r="I74" s="109"/>
      <c r="J74" s="149">
        <v>0</v>
      </c>
      <c r="K74" s="109"/>
      <c r="L74" s="146"/>
      <c r="M74" s="109"/>
      <c r="N74" s="150" t="s">
        <v>38</v>
      </c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51" t="s">
        <v>99</v>
      </c>
      <c r="AZ74" s="109"/>
      <c r="BA74" s="109"/>
      <c r="BB74" s="109"/>
      <c r="BC74" s="109"/>
      <c r="BD74" s="109"/>
      <c r="BE74" s="152">
        <f>IF(N74="základní",J74,0)</f>
        <v>0</v>
      </c>
      <c r="BF74" s="152">
        <f>IF(N74="snížená",J74,0)</f>
        <v>0</v>
      </c>
      <c r="BG74" s="152">
        <f>IF(N74="zákl. přenesená",J74,0)</f>
        <v>0</v>
      </c>
      <c r="BH74" s="152">
        <f>IF(N74="sníž. přenesená",J74,0)</f>
        <v>0</v>
      </c>
      <c r="BI74" s="152">
        <f>IF(N74="nulová",J74,0)</f>
        <v>0</v>
      </c>
      <c r="BJ74" s="151" t="s">
        <v>75</v>
      </c>
      <c r="BK74" s="109"/>
      <c r="BL74" s="109"/>
      <c r="BM74" s="109"/>
    </row>
    <row r="75" s="1" customFormat="1" ht="18" customHeight="1">
      <c r="B75" s="146"/>
      <c r="C75" s="109"/>
      <c r="D75" s="147" t="s">
        <v>103</v>
      </c>
      <c r="E75" s="148"/>
      <c r="F75" s="148"/>
      <c r="G75" s="109"/>
      <c r="H75" s="109"/>
      <c r="I75" s="109"/>
      <c r="J75" s="149">
        <v>0</v>
      </c>
      <c r="K75" s="109"/>
      <c r="L75" s="146"/>
      <c r="M75" s="109"/>
      <c r="N75" s="150" t="s">
        <v>38</v>
      </c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51" t="s">
        <v>99</v>
      </c>
      <c r="AZ75" s="109"/>
      <c r="BA75" s="109"/>
      <c r="BB75" s="109"/>
      <c r="BC75" s="109"/>
      <c r="BD75" s="109"/>
      <c r="BE75" s="152">
        <f>IF(N75="základní",J75,0)</f>
        <v>0</v>
      </c>
      <c r="BF75" s="152">
        <f>IF(N75="snížená",J75,0)</f>
        <v>0</v>
      </c>
      <c r="BG75" s="152">
        <f>IF(N75="zákl. přenesená",J75,0)</f>
        <v>0</v>
      </c>
      <c r="BH75" s="152">
        <f>IF(N75="sníž. přenesená",J75,0)</f>
        <v>0</v>
      </c>
      <c r="BI75" s="152">
        <f>IF(N75="nulová",J75,0)</f>
        <v>0</v>
      </c>
      <c r="BJ75" s="151" t="s">
        <v>75</v>
      </c>
      <c r="BK75" s="109"/>
      <c r="BL75" s="109"/>
      <c r="BM75" s="109"/>
    </row>
    <row r="76" s="1" customFormat="1" ht="18" customHeight="1">
      <c r="B76" s="146"/>
      <c r="C76" s="109"/>
      <c r="D76" s="148" t="s">
        <v>104</v>
      </c>
      <c r="E76" s="109"/>
      <c r="F76" s="109"/>
      <c r="G76" s="109"/>
      <c r="H76" s="109"/>
      <c r="I76" s="109"/>
      <c r="J76" s="149">
        <f>ROUND(J30*T76,2)</f>
        <v>0</v>
      </c>
      <c r="K76" s="109"/>
      <c r="L76" s="146"/>
      <c r="M76" s="109"/>
      <c r="N76" s="150" t="s">
        <v>38</v>
      </c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51" t="s">
        <v>105</v>
      </c>
      <c r="AZ76" s="109"/>
      <c r="BA76" s="109"/>
      <c r="BB76" s="109"/>
      <c r="BC76" s="109"/>
      <c r="BD76" s="109"/>
      <c r="BE76" s="152">
        <f>IF(N76="základní",J76,0)</f>
        <v>0</v>
      </c>
      <c r="BF76" s="152">
        <f>IF(N76="snížená",J76,0)</f>
        <v>0</v>
      </c>
      <c r="BG76" s="152">
        <f>IF(N76="zákl. přenesená",J76,0)</f>
        <v>0</v>
      </c>
      <c r="BH76" s="152">
        <f>IF(N76="sníž. přenesená",J76,0)</f>
        <v>0</v>
      </c>
      <c r="BI76" s="152">
        <f>IF(N76="nulová",J76,0)</f>
        <v>0</v>
      </c>
      <c r="BJ76" s="151" t="s">
        <v>75</v>
      </c>
      <c r="BK76" s="109"/>
      <c r="BL76" s="109"/>
      <c r="BM76" s="109"/>
    </row>
    <row r="77" s="1" customFormat="1">
      <c r="B77" s="35"/>
      <c r="I77" s="109"/>
      <c r="L77" s="35"/>
    </row>
    <row r="78" s="1" customFormat="1" ht="29.28" customHeight="1">
      <c r="B78" s="35"/>
      <c r="C78" s="153" t="s">
        <v>106</v>
      </c>
      <c r="D78" s="121"/>
      <c r="E78" s="121"/>
      <c r="F78" s="121"/>
      <c r="G78" s="121"/>
      <c r="H78" s="121"/>
      <c r="I78" s="131"/>
      <c r="J78" s="154">
        <f>ROUND(J61+J70,2)</f>
        <v>0</v>
      </c>
      <c r="K78" s="121"/>
      <c r="L78" s="35"/>
    </row>
    <row r="79" s="1" customFormat="1" ht="6.96" customHeight="1">
      <c r="B79" s="50"/>
      <c r="C79" s="51"/>
      <c r="D79" s="51"/>
      <c r="E79" s="51"/>
      <c r="F79" s="51"/>
      <c r="G79" s="51"/>
      <c r="H79" s="51"/>
      <c r="I79" s="128"/>
      <c r="J79" s="51"/>
      <c r="K79" s="51"/>
      <c r="L79" s="35"/>
    </row>
    <row r="83" s="1" customFormat="1" ht="6.96" customHeight="1">
      <c r="B83" s="52"/>
      <c r="C83" s="53"/>
      <c r="D83" s="53"/>
      <c r="E83" s="53"/>
      <c r="F83" s="53"/>
      <c r="G83" s="53"/>
      <c r="H83" s="53"/>
      <c r="I83" s="129"/>
      <c r="J83" s="53"/>
      <c r="K83" s="53"/>
      <c r="L83" s="35"/>
    </row>
    <row r="84" s="1" customFormat="1" ht="24.96" customHeight="1">
      <c r="B84" s="35"/>
      <c r="C84" s="21" t="s">
        <v>107</v>
      </c>
      <c r="I84" s="109"/>
      <c r="L84" s="35"/>
    </row>
    <row r="85" s="1" customFormat="1" ht="6.96" customHeight="1">
      <c r="B85" s="35"/>
      <c r="I85" s="109"/>
      <c r="L85" s="35"/>
    </row>
    <row r="86" s="1" customFormat="1" ht="12" customHeight="1">
      <c r="B86" s="35"/>
      <c r="C86" s="29" t="s">
        <v>16</v>
      </c>
      <c r="I86" s="109"/>
      <c r="L86" s="35"/>
    </row>
    <row r="87" s="1" customFormat="1" ht="16.5" customHeight="1">
      <c r="B87" s="35"/>
      <c r="E87" s="108" t="str">
        <f>E7</f>
        <v>Úprava veřejného prostranství - parkoviště Kramolna</v>
      </c>
      <c r="F87" s="29"/>
      <c r="G87" s="29"/>
      <c r="H87" s="29"/>
      <c r="I87" s="109"/>
      <c r="L87" s="35"/>
    </row>
    <row r="88" s="1" customFormat="1" ht="12" customHeight="1">
      <c r="B88" s="35"/>
      <c r="C88" s="29" t="s">
        <v>82</v>
      </c>
      <c r="I88" s="109"/>
      <c r="L88" s="35"/>
    </row>
    <row r="89" s="1" customFormat="1" ht="16.5" customHeight="1">
      <c r="B89" s="35"/>
      <c r="E89" s="56" t="str">
        <f>E9</f>
        <v>SO 101 - Parkoviště</v>
      </c>
      <c r="F89" s="1"/>
      <c r="G89" s="1"/>
      <c r="H89" s="1"/>
      <c r="I89" s="109"/>
      <c r="L89" s="35"/>
    </row>
    <row r="90" s="1" customFormat="1" ht="6.96" customHeight="1">
      <c r="B90" s="35"/>
      <c r="I90" s="109"/>
      <c r="L90" s="35"/>
    </row>
    <row r="91" s="1" customFormat="1" ht="12" customHeight="1">
      <c r="B91" s="35"/>
      <c r="C91" s="29" t="s">
        <v>20</v>
      </c>
      <c r="F91" s="17" t="str">
        <f>F12</f>
        <v xml:space="preserve"> </v>
      </c>
      <c r="I91" s="110" t="s">
        <v>22</v>
      </c>
      <c r="J91" s="58" t="str">
        <f>IF(J12="","",J12)</f>
        <v>9. 8. 2019</v>
      </c>
      <c r="L91" s="35"/>
    </row>
    <row r="92" s="1" customFormat="1" ht="6.96" customHeight="1">
      <c r="B92" s="35"/>
      <c r="I92" s="109"/>
      <c r="L92" s="35"/>
    </row>
    <row r="93" s="1" customFormat="1" ht="13.65" customHeight="1">
      <c r="B93" s="35"/>
      <c r="C93" s="29" t="s">
        <v>24</v>
      </c>
      <c r="F93" s="17" t="str">
        <f>E15</f>
        <v xml:space="preserve"> </v>
      </c>
      <c r="I93" s="110" t="s">
        <v>29</v>
      </c>
      <c r="J93" s="33" t="str">
        <f>E21</f>
        <v xml:space="preserve"> </v>
      </c>
      <c r="L93" s="35"/>
    </row>
    <row r="94" s="1" customFormat="1" ht="13.65" customHeight="1">
      <c r="B94" s="35"/>
      <c r="C94" s="29" t="s">
        <v>27</v>
      </c>
      <c r="F94" s="17" t="str">
        <f>IF(E18="","",E18)</f>
        <v>Vyplň údaj</v>
      </c>
      <c r="I94" s="110" t="s">
        <v>31</v>
      </c>
      <c r="J94" s="33" t="str">
        <f>E24</f>
        <v xml:space="preserve"> </v>
      </c>
      <c r="L94" s="35"/>
    </row>
    <row r="95" s="1" customFormat="1" ht="10.32" customHeight="1">
      <c r="B95" s="35"/>
      <c r="I95" s="109"/>
      <c r="L95" s="35"/>
    </row>
    <row r="96" s="9" customFormat="1" ht="29.28" customHeight="1">
      <c r="B96" s="155"/>
      <c r="C96" s="156" t="s">
        <v>108</v>
      </c>
      <c r="D96" s="157" t="s">
        <v>52</v>
      </c>
      <c r="E96" s="157" t="s">
        <v>48</v>
      </c>
      <c r="F96" s="157" t="s">
        <v>49</v>
      </c>
      <c r="G96" s="157" t="s">
        <v>109</v>
      </c>
      <c r="H96" s="157" t="s">
        <v>110</v>
      </c>
      <c r="I96" s="158" t="s">
        <v>111</v>
      </c>
      <c r="J96" s="159" t="s">
        <v>88</v>
      </c>
      <c r="K96" s="160" t="s">
        <v>112</v>
      </c>
      <c r="L96" s="155"/>
      <c r="M96" s="74" t="s">
        <v>1</v>
      </c>
      <c r="N96" s="75" t="s">
        <v>37</v>
      </c>
      <c r="O96" s="75" t="s">
        <v>113</v>
      </c>
      <c r="P96" s="75" t="s">
        <v>114</v>
      </c>
      <c r="Q96" s="75" t="s">
        <v>115</v>
      </c>
      <c r="R96" s="75" t="s">
        <v>116</v>
      </c>
      <c r="S96" s="75" t="s">
        <v>117</v>
      </c>
      <c r="T96" s="76" t="s">
        <v>118</v>
      </c>
    </row>
    <row r="97" s="1" customFormat="1" ht="22.8" customHeight="1">
      <c r="B97" s="35"/>
      <c r="C97" s="79" t="s">
        <v>119</v>
      </c>
      <c r="I97" s="109"/>
      <c r="J97" s="161">
        <f>BK97</f>
        <v>0</v>
      </c>
      <c r="L97" s="35"/>
      <c r="M97" s="77"/>
      <c r="N97" s="61"/>
      <c r="O97" s="61"/>
      <c r="P97" s="162">
        <f>P98</f>
        <v>0</v>
      </c>
      <c r="Q97" s="61"/>
      <c r="R97" s="162">
        <f>R98</f>
        <v>129.86455185</v>
      </c>
      <c r="S97" s="61"/>
      <c r="T97" s="163">
        <f>T98</f>
        <v>33.747</v>
      </c>
      <c r="AT97" s="17" t="s">
        <v>66</v>
      </c>
      <c r="AU97" s="17" t="s">
        <v>90</v>
      </c>
      <c r="BK97" s="164">
        <f>BK98</f>
        <v>0</v>
      </c>
    </row>
    <row r="98" s="10" customFormat="1" ht="25.92" customHeight="1">
      <c r="B98" s="165"/>
      <c r="D98" s="166" t="s">
        <v>66</v>
      </c>
      <c r="E98" s="167" t="s">
        <v>120</v>
      </c>
      <c r="F98" s="167" t="s">
        <v>121</v>
      </c>
      <c r="I98" s="168"/>
      <c r="J98" s="169">
        <f>BK98</f>
        <v>0</v>
      </c>
      <c r="L98" s="165"/>
      <c r="M98" s="170"/>
      <c r="N98" s="171"/>
      <c r="O98" s="171"/>
      <c r="P98" s="172">
        <f>P99+P156+P180+P208+P214</f>
        <v>0</v>
      </c>
      <c r="Q98" s="171"/>
      <c r="R98" s="172">
        <f>R99+R156+R180+R208+R214</f>
        <v>129.86455185</v>
      </c>
      <c r="S98" s="171"/>
      <c r="T98" s="173">
        <f>T99+T156+T180+T208+T214</f>
        <v>33.747</v>
      </c>
      <c r="AR98" s="166" t="s">
        <v>75</v>
      </c>
      <c r="AT98" s="174" t="s">
        <v>66</v>
      </c>
      <c r="AU98" s="174" t="s">
        <v>67</v>
      </c>
      <c r="AY98" s="166" t="s">
        <v>122</v>
      </c>
      <c r="BK98" s="175">
        <f>BK99+BK156+BK180+BK208+BK214</f>
        <v>0</v>
      </c>
    </row>
    <row r="99" s="10" customFormat="1" ht="22.8" customHeight="1">
      <c r="B99" s="165"/>
      <c r="D99" s="166" t="s">
        <v>66</v>
      </c>
      <c r="E99" s="176" t="s">
        <v>75</v>
      </c>
      <c r="F99" s="176" t="s">
        <v>123</v>
      </c>
      <c r="I99" s="168"/>
      <c r="J99" s="177">
        <f>BK99</f>
        <v>0</v>
      </c>
      <c r="L99" s="165"/>
      <c r="M99" s="170"/>
      <c r="N99" s="171"/>
      <c r="O99" s="171"/>
      <c r="P99" s="172">
        <f>SUM(P100:P155)</f>
        <v>0</v>
      </c>
      <c r="Q99" s="171"/>
      <c r="R99" s="172">
        <f>SUM(R100:R155)</f>
        <v>0.0064749999999999999</v>
      </c>
      <c r="S99" s="171"/>
      <c r="T99" s="173">
        <f>SUM(T100:T155)</f>
        <v>33.747</v>
      </c>
      <c r="AR99" s="166" t="s">
        <v>75</v>
      </c>
      <c r="AT99" s="174" t="s">
        <v>66</v>
      </c>
      <c r="AU99" s="174" t="s">
        <v>75</v>
      </c>
      <c r="AY99" s="166" t="s">
        <v>122</v>
      </c>
      <c r="BK99" s="175">
        <f>SUM(BK100:BK155)</f>
        <v>0</v>
      </c>
    </row>
    <row r="100" s="1" customFormat="1" ht="16.5" customHeight="1">
      <c r="B100" s="146"/>
      <c r="C100" s="178" t="s">
        <v>75</v>
      </c>
      <c r="D100" s="178" t="s">
        <v>124</v>
      </c>
      <c r="E100" s="179" t="s">
        <v>125</v>
      </c>
      <c r="F100" s="180" t="s">
        <v>126</v>
      </c>
      <c r="G100" s="181" t="s">
        <v>127</v>
      </c>
      <c r="H100" s="182">
        <v>6.5</v>
      </c>
      <c r="I100" s="183"/>
      <c r="J100" s="184">
        <f>ROUND(I100*H100,2)</f>
        <v>0</v>
      </c>
      <c r="K100" s="180" t="s">
        <v>128</v>
      </c>
      <c r="L100" s="35"/>
      <c r="M100" s="185" t="s">
        <v>1</v>
      </c>
      <c r="N100" s="186" t="s">
        <v>38</v>
      </c>
      <c r="O100" s="65"/>
      <c r="P100" s="187">
        <f>O100*H100</f>
        <v>0</v>
      </c>
      <c r="Q100" s="187">
        <v>3.0000000000000001E-05</v>
      </c>
      <c r="R100" s="187">
        <f>Q100*H100</f>
        <v>0.000195</v>
      </c>
      <c r="S100" s="187">
        <v>0.10299999999999999</v>
      </c>
      <c r="T100" s="188">
        <f>S100*H100</f>
        <v>0.66949999999999998</v>
      </c>
      <c r="AR100" s="17" t="s">
        <v>129</v>
      </c>
      <c r="AT100" s="17" t="s">
        <v>124</v>
      </c>
      <c r="AU100" s="17" t="s">
        <v>77</v>
      </c>
      <c r="AY100" s="17" t="s">
        <v>122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75</v>
      </c>
      <c r="BK100" s="189">
        <f>ROUND(I100*H100,2)</f>
        <v>0</v>
      </c>
      <c r="BL100" s="17" t="s">
        <v>129</v>
      </c>
      <c r="BM100" s="17" t="s">
        <v>130</v>
      </c>
    </row>
    <row r="101" s="1" customFormat="1" ht="16.5" customHeight="1">
      <c r="B101" s="146"/>
      <c r="C101" s="178" t="s">
        <v>77</v>
      </c>
      <c r="D101" s="178" t="s">
        <v>124</v>
      </c>
      <c r="E101" s="179" t="s">
        <v>131</v>
      </c>
      <c r="F101" s="180" t="s">
        <v>132</v>
      </c>
      <c r="G101" s="181" t="s">
        <v>127</v>
      </c>
      <c r="H101" s="182">
        <v>9</v>
      </c>
      <c r="I101" s="183"/>
      <c r="J101" s="184">
        <f>ROUND(I101*H101,2)</f>
        <v>0</v>
      </c>
      <c r="K101" s="180" t="s">
        <v>128</v>
      </c>
      <c r="L101" s="35"/>
      <c r="M101" s="185" t="s">
        <v>1</v>
      </c>
      <c r="N101" s="186" t="s">
        <v>38</v>
      </c>
      <c r="O101" s="65"/>
      <c r="P101" s="187">
        <f>O101*H101</f>
        <v>0</v>
      </c>
      <c r="Q101" s="187">
        <v>8.0000000000000007E-05</v>
      </c>
      <c r="R101" s="187">
        <f>Q101*H101</f>
        <v>0.00072000000000000005</v>
      </c>
      <c r="S101" s="187">
        <v>0.25600000000000001</v>
      </c>
      <c r="T101" s="188">
        <f>S101*H101</f>
        <v>2.3040000000000003</v>
      </c>
      <c r="AR101" s="17" t="s">
        <v>129</v>
      </c>
      <c r="AT101" s="17" t="s">
        <v>124</v>
      </c>
      <c r="AU101" s="17" t="s">
        <v>77</v>
      </c>
      <c r="AY101" s="17" t="s">
        <v>122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75</v>
      </c>
      <c r="BK101" s="189">
        <f>ROUND(I101*H101,2)</f>
        <v>0</v>
      </c>
      <c r="BL101" s="17" t="s">
        <v>129</v>
      </c>
      <c r="BM101" s="17" t="s">
        <v>133</v>
      </c>
    </row>
    <row r="102" s="1" customFormat="1" ht="16.5" customHeight="1">
      <c r="B102" s="146"/>
      <c r="C102" s="178" t="s">
        <v>134</v>
      </c>
      <c r="D102" s="178" t="s">
        <v>124</v>
      </c>
      <c r="E102" s="179" t="s">
        <v>135</v>
      </c>
      <c r="F102" s="180" t="s">
        <v>136</v>
      </c>
      <c r="G102" s="181" t="s">
        <v>137</v>
      </c>
      <c r="H102" s="182">
        <v>99.400000000000006</v>
      </c>
      <c r="I102" s="183"/>
      <c r="J102" s="184">
        <f>ROUND(I102*H102,2)</f>
        <v>0</v>
      </c>
      <c r="K102" s="180" t="s">
        <v>128</v>
      </c>
      <c r="L102" s="35"/>
      <c r="M102" s="185" t="s">
        <v>1</v>
      </c>
      <c r="N102" s="186" t="s">
        <v>38</v>
      </c>
      <c r="O102" s="65"/>
      <c r="P102" s="187">
        <f>O102*H102</f>
        <v>0</v>
      </c>
      <c r="Q102" s="187">
        <v>0</v>
      </c>
      <c r="R102" s="187">
        <f>Q102*H102</f>
        <v>0</v>
      </c>
      <c r="S102" s="187">
        <v>0.28999999999999998</v>
      </c>
      <c r="T102" s="188">
        <f>S102*H102</f>
        <v>28.826000000000001</v>
      </c>
      <c r="AR102" s="17" t="s">
        <v>129</v>
      </c>
      <c r="AT102" s="17" t="s">
        <v>124</v>
      </c>
      <c r="AU102" s="17" t="s">
        <v>77</v>
      </c>
      <c r="AY102" s="17" t="s">
        <v>122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75</v>
      </c>
      <c r="BK102" s="189">
        <f>ROUND(I102*H102,2)</f>
        <v>0</v>
      </c>
      <c r="BL102" s="17" t="s">
        <v>129</v>
      </c>
      <c r="BM102" s="17" t="s">
        <v>138</v>
      </c>
    </row>
    <row r="103" s="1" customFormat="1" ht="16.5" customHeight="1">
      <c r="B103" s="146"/>
      <c r="C103" s="178" t="s">
        <v>129</v>
      </c>
      <c r="D103" s="178" t="s">
        <v>124</v>
      </c>
      <c r="E103" s="179" t="s">
        <v>139</v>
      </c>
      <c r="F103" s="180" t="s">
        <v>140</v>
      </c>
      <c r="G103" s="181" t="s">
        <v>137</v>
      </c>
      <c r="H103" s="182">
        <v>9.5</v>
      </c>
      <c r="I103" s="183"/>
      <c r="J103" s="184">
        <f>ROUND(I103*H103,2)</f>
        <v>0</v>
      </c>
      <c r="K103" s="180" t="s">
        <v>128</v>
      </c>
      <c r="L103" s="35"/>
      <c r="M103" s="185" t="s">
        <v>1</v>
      </c>
      <c r="N103" s="186" t="s">
        <v>38</v>
      </c>
      <c r="O103" s="65"/>
      <c r="P103" s="187">
        <f>O103*H103</f>
        <v>0</v>
      </c>
      <c r="Q103" s="187">
        <v>0</v>
      </c>
      <c r="R103" s="187">
        <f>Q103*H103</f>
        <v>0</v>
      </c>
      <c r="S103" s="187">
        <v>0.20499999999999999</v>
      </c>
      <c r="T103" s="188">
        <f>S103*H103</f>
        <v>1.9474999999999998</v>
      </c>
      <c r="AR103" s="17" t="s">
        <v>129</v>
      </c>
      <c r="AT103" s="17" t="s">
        <v>124</v>
      </c>
      <c r="AU103" s="17" t="s">
        <v>77</v>
      </c>
      <c r="AY103" s="17" t="s">
        <v>122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7" t="s">
        <v>75</v>
      </c>
      <c r="BK103" s="189">
        <f>ROUND(I103*H103,2)</f>
        <v>0</v>
      </c>
      <c r="BL103" s="17" t="s">
        <v>129</v>
      </c>
      <c r="BM103" s="17" t="s">
        <v>141</v>
      </c>
    </row>
    <row r="104" s="1" customFormat="1" ht="16.5" customHeight="1">
      <c r="B104" s="146"/>
      <c r="C104" s="178" t="s">
        <v>142</v>
      </c>
      <c r="D104" s="178" t="s">
        <v>124</v>
      </c>
      <c r="E104" s="179" t="s">
        <v>143</v>
      </c>
      <c r="F104" s="180" t="s">
        <v>144</v>
      </c>
      <c r="G104" s="181" t="s">
        <v>145</v>
      </c>
      <c r="H104" s="182">
        <v>28.576000000000001</v>
      </c>
      <c r="I104" s="183"/>
      <c r="J104" s="184">
        <f>ROUND(I104*H104,2)</f>
        <v>0</v>
      </c>
      <c r="K104" s="180" t="s">
        <v>128</v>
      </c>
      <c r="L104" s="35"/>
      <c r="M104" s="185" t="s">
        <v>1</v>
      </c>
      <c r="N104" s="186" t="s">
        <v>38</v>
      </c>
      <c r="O104" s="65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AR104" s="17" t="s">
        <v>129</v>
      </c>
      <c r="AT104" s="17" t="s">
        <v>124</v>
      </c>
      <c r="AU104" s="17" t="s">
        <v>77</v>
      </c>
      <c r="AY104" s="17" t="s">
        <v>122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75</v>
      </c>
      <c r="BK104" s="189">
        <f>ROUND(I104*H104,2)</f>
        <v>0</v>
      </c>
      <c r="BL104" s="17" t="s">
        <v>129</v>
      </c>
      <c r="BM104" s="17" t="s">
        <v>146</v>
      </c>
    </row>
    <row r="105" s="11" customFormat="1">
      <c r="B105" s="190"/>
      <c r="D105" s="191" t="s">
        <v>147</v>
      </c>
      <c r="F105" s="192" t="s">
        <v>148</v>
      </c>
      <c r="H105" s="193">
        <v>28.576000000000001</v>
      </c>
      <c r="I105" s="194"/>
      <c r="L105" s="190"/>
      <c r="M105" s="195"/>
      <c r="N105" s="196"/>
      <c r="O105" s="196"/>
      <c r="P105" s="196"/>
      <c r="Q105" s="196"/>
      <c r="R105" s="196"/>
      <c r="S105" s="196"/>
      <c r="T105" s="197"/>
      <c r="AT105" s="198" t="s">
        <v>147</v>
      </c>
      <c r="AU105" s="198" t="s">
        <v>77</v>
      </c>
      <c r="AV105" s="11" t="s">
        <v>77</v>
      </c>
      <c r="AW105" s="11" t="s">
        <v>3</v>
      </c>
      <c r="AX105" s="11" t="s">
        <v>75</v>
      </c>
      <c r="AY105" s="198" t="s">
        <v>122</v>
      </c>
    </row>
    <row r="106" s="1" customFormat="1" ht="16.5" customHeight="1">
      <c r="B106" s="146"/>
      <c r="C106" s="178" t="s">
        <v>149</v>
      </c>
      <c r="D106" s="178" t="s">
        <v>124</v>
      </c>
      <c r="E106" s="179" t="s">
        <v>150</v>
      </c>
      <c r="F106" s="180" t="s">
        <v>151</v>
      </c>
      <c r="G106" s="181" t="s">
        <v>145</v>
      </c>
      <c r="H106" s="182">
        <v>172.5</v>
      </c>
      <c r="I106" s="183"/>
      <c r="J106" s="184">
        <f>ROUND(I106*H106,2)</f>
        <v>0</v>
      </c>
      <c r="K106" s="180" t="s">
        <v>128</v>
      </c>
      <c r="L106" s="35"/>
      <c r="M106" s="185" t="s">
        <v>1</v>
      </c>
      <c r="N106" s="186" t="s">
        <v>38</v>
      </c>
      <c r="O106" s="65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AR106" s="17" t="s">
        <v>129</v>
      </c>
      <c r="AT106" s="17" t="s">
        <v>124</v>
      </c>
      <c r="AU106" s="17" t="s">
        <v>77</v>
      </c>
      <c r="AY106" s="17" t="s">
        <v>122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7" t="s">
        <v>75</v>
      </c>
      <c r="BK106" s="189">
        <f>ROUND(I106*H106,2)</f>
        <v>0</v>
      </c>
      <c r="BL106" s="17" t="s">
        <v>129</v>
      </c>
      <c r="BM106" s="17" t="s">
        <v>152</v>
      </c>
    </row>
    <row r="107" s="11" customFormat="1">
      <c r="B107" s="190"/>
      <c r="D107" s="191" t="s">
        <v>147</v>
      </c>
      <c r="E107" s="198" t="s">
        <v>1</v>
      </c>
      <c r="F107" s="192" t="s">
        <v>153</v>
      </c>
      <c r="H107" s="193">
        <v>172.5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8" t="s">
        <v>147</v>
      </c>
      <c r="AU107" s="198" t="s">
        <v>77</v>
      </c>
      <c r="AV107" s="11" t="s">
        <v>77</v>
      </c>
      <c r="AW107" s="11" t="s">
        <v>30</v>
      </c>
      <c r="AX107" s="11" t="s">
        <v>75</v>
      </c>
      <c r="AY107" s="198" t="s">
        <v>122</v>
      </c>
    </row>
    <row r="108" s="1" customFormat="1" ht="16.5" customHeight="1">
      <c r="B108" s="146"/>
      <c r="C108" s="178" t="s">
        <v>154</v>
      </c>
      <c r="D108" s="178" t="s">
        <v>124</v>
      </c>
      <c r="E108" s="179" t="s">
        <v>155</v>
      </c>
      <c r="F108" s="180" t="s">
        <v>156</v>
      </c>
      <c r="G108" s="181" t="s">
        <v>145</v>
      </c>
      <c r="H108" s="182">
        <v>285.75999999999999</v>
      </c>
      <c r="I108" s="183"/>
      <c r="J108" s="184">
        <f>ROUND(I108*H108,2)</f>
        <v>0</v>
      </c>
      <c r="K108" s="180" t="s">
        <v>128</v>
      </c>
      <c r="L108" s="35"/>
      <c r="M108" s="185" t="s">
        <v>1</v>
      </c>
      <c r="N108" s="186" t="s">
        <v>38</v>
      </c>
      <c r="O108" s="65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AR108" s="17" t="s">
        <v>129</v>
      </c>
      <c r="AT108" s="17" t="s">
        <v>124</v>
      </c>
      <c r="AU108" s="17" t="s">
        <v>77</v>
      </c>
      <c r="AY108" s="17" t="s">
        <v>122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75</v>
      </c>
      <c r="BK108" s="189">
        <f>ROUND(I108*H108,2)</f>
        <v>0</v>
      </c>
      <c r="BL108" s="17" t="s">
        <v>129</v>
      </c>
      <c r="BM108" s="17" t="s">
        <v>157</v>
      </c>
    </row>
    <row r="109" s="11" customFormat="1">
      <c r="B109" s="190"/>
      <c r="D109" s="191" t="s">
        <v>147</v>
      </c>
      <c r="E109" s="198" t="s">
        <v>1</v>
      </c>
      <c r="F109" s="192" t="s">
        <v>158</v>
      </c>
      <c r="H109" s="193">
        <v>101.40000000000001</v>
      </c>
      <c r="I109" s="194"/>
      <c r="L109" s="190"/>
      <c r="M109" s="195"/>
      <c r="N109" s="196"/>
      <c r="O109" s="196"/>
      <c r="P109" s="196"/>
      <c r="Q109" s="196"/>
      <c r="R109" s="196"/>
      <c r="S109" s="196"/>
      <c r="T109" s="197"/>
      <c r="AT109" s="198" t="s">
        <v>147</v>
      </c>
      <c r="AU109" s="198" t="s">
        <v>77</v>
      </c>
      <c r="AV109" s="11" t="s">
        <v>77</v>
      </c>
      <c r="AW109" s="11" t="s">
        <v>30</v>
      </c>
      <c r="AX109" s="11" t="s">
        <v>67</v>
      </c>
      <c r="AY109" s="198" t="s">
        <v>122</v>
      </c>
    </row>
    <row r="110" s="12" customFormat="1">
      <c r="B110" s="199"/>
      <c r="D110" s="191" t="s">
        <v>147</v>
      </c>
      <c r="E110" s="200" t="s">
        <v>1</v>
      </c>
      <c r="F110" s="201" t="s">
        <v>159</v>
      </c>
      <c r="H110" s="202">
        <v>101.40000000000001</v>
      </c>
      <c r="I110" s="203"/>
      <c r="L110" s="199"/>
      <c r="M110" s="204"/>
      <c r="N110" s="205"/>
      <c r="O110" s="205"/>
      <c r="P110" s="205"/>
      <c r="Q110" s="205"/>
      <c r="R110" s="205"/>
      <c r="S110" s="205"/>
      <c r="T110" s="206"/>
      <c r="AT110" s="200" t="s">
        <v>147</v>
      </c>
      <c r="AU110" s="200" t="s">
        <v>77</v>
      </c>
      <c r="AV110" s="12" t="s">
        <v>134</v>
      </c>
      <c r="AW110" s="12" t="s">
        <v>30</v>
      </c>
      <c r="AX110" s="12" t="s">
        <v>67</v>
      </c>
      <c r="AY110" s="200" t="s">
        <v>122</v>
      </c>
    </row>
    <row r="111" s="13" customFormat="1">
      <c r="B111" s="207"/>
      <c r="D111" s="191" t="s">
        <v>147</v>
      </c>
      <c r="E111" s="208" t="s">
        <v>1</v>
      </c>
      <c r="F111" s="209" t="s">
        <v>160</v>
      </c>
      <c r="H111" s="208" t="s">
        <v>1</v>
      </c>
      <c r="I111" s="210"/>
      <c r="L111" s="207"/>
      <c r="M111" s="211"/>
      <c r="N111" s="212"/>
      <c r="O111" s="212"/>
      <c r="P111" s="212"/>
      <c r="Q111" s="212"/>
      <c r="R111" s="212"/>
      <c r="S111" s="212"/>
      <c r="T111" s="213"/>
      <c r="AT111" s="208" t="s">
        <v>147</v>
      </c>
      <c r="AU111" s="208" t="s">
        <v>77</v>
      </c>
      <c r="AV111" s="13" t="s">
        <v>75</v>
      </c>
      <c r="AW111" s="13" t="s">
        <v>30</v>
      </c>
      <c r="AX111" s="13" t="s">
        <v>67</v>
      </c>
      <c r="AY111" s="208" t="s">
        <v>122</v>
      </c>
    </row>
    <row r="112" s="11" customFormat="1">
      <c r="B112" s="190"/>
      <c r="D112" s="191" t="s">
        <v>147</v>
      </c>
      <c r="E112" s="198" t="s">
        <v>1</v>
      </c>
      <c r="F112" s="192" t="s">
        <v>161</v>
      </c>
      <c r="H112" s="193">
        <v>184.36000000000001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8" t="s">
        <v>147</v>
      </c>
      <c r="AU112" s="198" t="s">
        <v>77</v>
      </c>
      <c r="AV112" s="11" t="s">
        <v>77</v>
      </c>
      <c r="AW112" s="11" t="s">
        <v>30</v>
      </c>
      <c r="AX112" s="11" t="s">
        <v>67</v>
      </c>
      <c r="AY112" s="198" t="s">
        <v>122</v>
      </c>
    </row>
    <row r="113" s="12" customFormat="1">
      <c r="B113" s="199"/>
      <c r="D113" s="191" t="s">
        <v>147</v>
      </c>
      <c r="E113" s="200" t="s">
        <v>1</v>
      </c>
      <c r="F113" s="201" t="s">
        <v>159</v>
      </c>
      <c r="H113" s="202">
        <v>184.36000000000001</v>
      </c>
      <c r="I113" s="203"/>
      <c r="L113" s="199"/>
      <c r="M113" s="204"/>
      <c r="N113" s="205"/>
      <c r="O113" s="205"/>
      <c r="P113" s="205"/>
      <c r="Q113" s="205"/>
      <c r="R113" s="205"/>
      <c r="S113" s="205"/>
      <c r="T113" s="206"/>
      <c r="AT113" s="200" t="s">
        <v>147</v>
      </c>
      <c r="AU113" s="200" t="s">
        <v>77</v>
      </c>
      <c r="AV113" s="12" t="s">
        <v>134</v>
      </c>
      <c r="AW113" s="12" t="s">
        <v>30</v>
      </c>
      <c r="AX113" s="12" t="s">
        <v>67</v>
      </c>
      <c r="AY113" s="200" t="s">
        <v>122</v>
      </c>
    </row>
    <row r="114" s="14" customFormat="1">
      <c r="B114" s="214"/>
      <c r="D114" s="191" t="s">
        <v>147</v>
      </c>
      <c r="E114" s="215" t="s">
        <v>1</v>
      </c>
      <c r="F114" s="216" t="s">
        <v>162</v>
      </c>
      <c r="H114" s="217">
        <v>285.75999999999999</v>
      </c>
      <c r="I114" s="218"/>
      <c r="L114" s="214"/>
      <c r="M114" s="219"/>
      <c r="N114" s="220"/>
      <c r="O114" s="220"/>
      <c r="P114" s="220"/>
      <c r="Q114" s="220"/>
      <c r="R114" s="220"/>
      <c r="S114" s="220"/>
      <c r="T114" s="221"/>
      <c r="AT114" s="215" t="s">
        <v>147</v>
      </c>
      <c r="AU114" s="215" t="s">
        <v>77</v>
      </c>
      <c r="AV114" s="14" t="s">
        <v>129</v>
      </c>
      <c r="AW114" s="14" t="s">
        <v>30</v>
      </c>
      <c r="AX114" s="14" t="s">
        <v>75</v>
      </c>
      <c r="AY114" s="215" t="s">
        <v>122</v>
      </c>
    </row>
    <row r="115" s="1" customFormat="1" ht="16.5" customHeight="1">
      <c r="B115" s="146"/>
      <c r="C115" s="178" t="s">
        <v>163</v>
      </c>
      <c r="D115" s="178" t="s">
        <v>124</v>
      </c>
      <c r="E115" s="179" t="s">
        <v>164</v>
      </c>
      <c r="F115" s="180" t="s">
        <v>165</v>
      </c>
      <c r="G115" s="181" t="s">
        <v>145</v>
      </c>
      <c r="H115" s="182">
        <v>20.850000000000001</v>
      </c>
      <c r="I115" s="183"/>
      <c r="J115" s="184">
        <f>ROUND(I115*H115,2)</f>
        <v>0</v>
      </c>
      <c r="K115" s="180" t="s">
        <v>128</v>
      </c>
      <c r="L115" s="35"/>
      <c r="M115" s="185" t="s">
        <v>1</v>
      </c>
      <c r="N115" s="186" t="s">
        <v>38</v>
      </c>
      <c r="O115" s="65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AR115" s="17" t="s">
        <v>129</v>
      </c>
      <c r="AT115" s="17" t="s">
        <v>124</v>
      </c>
      <c r="AU115" s="17" t="s">
        <v>77</v>
      </c>
      <c r="AY115" s="17" t="s">
        <v>122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7" t="s">
        <v>75</v>
      </c>
      <c r="BK115" s="189">
        <f>ROUND(I115*H115,2)</f>
        <v>0</v>
      </c>
      <c r="BL115" s="17" t="s">
        <v>129</v>
      </c>
      <c r="BM115" s="17" t="s">
        <v>166</v>
      </c>
    </row>
    <row r="116" s="1" customFormat="1" ht="16.5" customHeight="1">
      <c r="B116" s="146"/>
      <c r="C116" s="178" t="s">
        <v>167</v>
      </c>
      <c r="D116" s="178" t="s">
        <v>124</v>
      </c>
      <c r="E116" s="179" t="s">
        <v>168</v>
      </c>
      <c r="F116" s="180" t="s">
        <v>169</v>
      </c>
      <c r="G116" s="181" t="s">
        <v>145</v>
      </c>
      <c r="H116" s="182">
        <v>151.65000000000001</v>
      </c>
      <c r="I116" s="183"/>
      <c r="J116" s="184">
        <f>ROUND(I116*H116,2)</f>
        <v>0</v>
      </c>
      <c r="K116" s="180" t="s">
        <v>128</v>
      </c>
      <c r="L116" s="35"/>
      <c r="M116" s="185" t="s">
        <v>1</v>
      </c>
      <c r="N116" s="186" t="s">
        <v>38</v>
      </c>
      <c r="O116" s="65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AR116" s="17" t="s">
        <v>129</v>
      </c>
      <c r="AT116" s="17" t="s">
        <v>124</v>
      </c>
      <c r="AU116" s="17" t="s">
        <v>77</v>
      </c>
      <c r="AY116" s="17" t="s">
        <v>122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75</v>
      </c>
      <c r="BK116" s="189">
        <f>ROUND(I116*H116,2)</f>
        <v>0</v>
      </c>
      <c r="BL116" s="17" t="s">
        <v>129</v>
      </c>
      <c r="BM116" s="17" t="s">
        <v>170</v>
      </c>
    </row>
    <row r="117" s="1" customFormat="1" ht="16.5" customHeight="1">
      <c r="B117" s="146"/>
      <c r="C117" s="178" t="s">
        <v>171</v>
      </c>
      <c r="D117" s="178" t="s">
        <v>124</v>
      </c>
      <c r="E117" s="179" t="s">
        <v>172</v>
      </c>
      <c r="F117" s="180" t="s">
        <v>173</v>
      </c>
      <c r="G117" s="181" t="s">
        <v>145</v>
      </c>
      <c r="H117" s="182">
        <v>285.60000000000002</v>
      </c>
      <c r="I117" s="183"/>
      <c r="J117" s="184">
        <f>ROUND(I117*H117,2)</f>
        <v>0</v>
      </c>
      <c r="K117" s="180" t="s">
        <v>128</v>
      </c>
      <c r="L117" s="35"/>
      <c r="M117" s="185" t="s">
        <v>1</v>
      </c>
      <c r="N117" s="186" t="s">
        <v>38</v>
      </c>
      <c r="O117" s="65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AR117" s="17" t="s">
        <v>129</v>
      </c>
      <c r="AT117" s="17" t="s">
        <v>124</v>
      </c>
      <c r="AU117" s="17" t="s">
        <v>77</v>
      </c>
      <c r="AY117" s="17" t="s">
        <v>122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75</v>
      </c>
      <c r="BK117" s="189">
        <f>ROUND(I117*H117,2)</f>
        <v>0</v>
      </c>
      <c r="BL117" s="17" t="s">
        <v>129</v>
      </c>
      <c r="BM117" s="17" t="s">
        <v>174</v>
      </c>
    </row>
    <row r="118" s="1" customFormat="1" ht="16.5" customHeight="1">
      <c r="B118" s="146"/>
      <c r="C118" s="178" t="s">
        <v>175</v>
      </c>
      <c r="D118" s="178" t="s">
        <v>124</v>
      </c>
      <c r="E118" s="179" t="s">
        <v>176</v>
      </c>
      <c r="F118" s="180" t="s">
        <v>177</v>
      </c>
      <c r="G118" s="181" t="s">
        <v>145</v>
      </c>
      <c r="H118" s="182">
        <v>20.850000000000001</v>
      </c>
      <c r="I118" s="183"/>
      <c r="J118" s="184">
        <f>ROUND(I118*H118,2)</f>
        <v>0</v>
      </c>
      <c r="K118" s="180" t="s">
        <v>128</v>
      </c>
      <c r="L118" s="35"/>
      <c r="M118" s="185" t="s">
        <v>1</v>
      </c>
      <c r="N118" s="186" t="s">
        <v>38</v>
      </c>
      <c r="O118" s="65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AR118" s="17" t="s">
        <v>129</v>
      </c>
      <c r="AT118" s="17" t="s">
        <v>124</v>
      </c>
      <c r="AU118" s="17" t="s">
        <v>77</v>
      </c>
      <c r="AY118" s="17" t="s">
        <v>122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7" t="s">
        <v>75</v>
      </c>
      <c r="BK118" s="189">
        <f>ROUND(I118*H118,2)</f>
        <v>0</v>
      </c>
      <c r="BL118" s="17" t="s">
        <v>129</v>
      </c>
      <c r="BM118" s="17" t="s">
        <v>178</v>
      </c>
    </row>
    <row r="119" s="1" customFormat="1" ht="16.5" customHeight="1">
      <c r="B119" s="146"/>
      <c r="C119" s="178" t="s">
        <v>179</v>
      </c>
      <c r="D119" s="178" t="s">
        <v>124</v>
      </c>
      <c r="E119" s="179" t="s">
        <v>180</v>
      </c>
      <c r="F119" s="180" t="s">
        <v>181</v>
      </c>
      <c r="G119" s="181" t="s">
        <v>145</v>
      </c>
      <c r="H119" s="182">
        <v>15.199999999999999</v>
      </c>
      <c r="I119" s="183"/>
      <c r="J119" s="184">
        <f>ROUND(I119*H119,2)</f>
        <v>0</v>
      </c>
      <c r="K119" s="180" t="s">
        <v>128</v>
      </c>
      <c r="L119" s="35"/>
      <c r="M119" s="185" t="s">
        <v>1</v>
      </c>
      <c r="N119" s="186" t="s">
        <v>38</v>
      </c>
      <c r="O119" s="65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AR119" s="17" t="s">
        <v>129</v>
      </c>
      <c r="AT119" s="17" t="s">
        <v>124</v>
      </c>
      <c r="AU119" s="17" t="s">
        <v>77</v>
      </c>
      <c r="AY119" s="17" t="s">
        <v>122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75</v>
      </c>
      <c r="BK119" s="189">
        <f>ROUND(I119*H119,2)</f>
        <v>0</v>
      </c>
      <c r="BL119" s="17" t="s">
        <v>129</v>
      </c>
      <c r="BM119" s="17" t="s">
        <v>182</v>
      </c>
    </row>
    <row r="120" s="11" customFormat="1">
      <c r="B120" s="190"/>
      <c r="D120" s="191" t="s">
        <v>147</v>
      </c>
      <c r="E120" s="198" t="s">
        <v>1</v>
      </c>
      <c r="F120" s="192" t="s">
        <v>183</v>
      </c>
      <c r="H120" s="193">
        <v>15.199999999999999</v>
      </c>
      <c r="I120" s="194"/>
      <c r="L120" s="190"/>
      <c r="M120" s="195"/>
      <c r="N120" s="196"/>
      <c r="O120" s="196"/>
      <c r="P120" s="196"/>
      <c r="Q120" s="196"/>
      <c r="R120" s="196"/>
      <c r="S120" s="196"/>
      <c r="T120" s="197"/>
      <c r="AT120" s="198" t="s">
        <v>147</v>
      </c>
      <c r="AU120" s="198" t="s">
        <v>77</v>
      </c>
      <c r="AV120" s="11" t="s">
        <v>77</v>
      </c>
      <c r="AW120" s="11" t="s">
        <v>30</v>
      </c>
      <c r="AX120" s="11" t="s">
        <v>75</v>
      </c>
      <c r="AY120" s="198" t="s">
        <v>122</v>
      </c>
    </row>
    <row r="121" s="1" customFormat="1" ht="16.5" customHeight="1">
      <c r="B121" s="146"/>
      <c r="C121" s="222" t="s">
        <v>184</v>
      </c>
      <c r="D121" s="222" t="s">
        <v>185</v>
      </c>
      <c r="E121" s="223" t="s">
        <v>186</v>
      </c>
      <c r="F121" s="224" t="s">
        <v>187</v>
      </c>
      <c r="G121" s="225" t="s">
        <v>188</v>
      </c>
      <c r="H121" s="226">
        <v>30.399999999999999</v>
      </c>
      <c r="I121" s="227"/>
      <c r="J121" s="228">
        <f>ROUND(I121*H121,2)</f>
        <v>0</v>
      </c>
      <c r="K121" s="224" t="s">
        <v>1</v>
      </c>
      <c r="L121" s="229"/>
      <c r="M121" s="230" t="s">
        <v>1</v>
      </c>
      <c r="N121" s="231" t="s">
        <v>38</v>
      </c>
      <c r="O121" s="65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AR121" s="17" t="s">
        <v>163</v>
      </c>
      <c r="AT121" s="17" t="s">
        <v>185</v>
      </c>
      <c r="AU121" s="17" t="s">
        <v>77</v>
      </c>
      <c r="AY121" s="17" t="s">
        <v>122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7" t="s">
        <v>75</v>
      </c>
      <c r="BK121" s="189">
        <f>ROUND(I121*H121,2)</f>
        <v>0</v>
      </c>
      <c r="BL121" s="17" t="s">
        <v>129</v>
      </c>
      <c r="BM121" s="17" t="s">
        <v>189</v>
      </c>
    </row>
    <row r="122" s="11" customFormat="1">
      <c r="B122" s="190"/>
      <c r="D122" s="191" t="s">
        <v>147</v>
      </c>
      <c r="F122" s="192" t="s">
        <v>190</v>
      </c>
      <c r="H122" s="193">
        <v>30.399999999999999</v>
      </c>
      <c r="I122" s="194"/>
      <c r="L122" s="190"/>
      <c r="M122" s="195"/>
      <c r="N122" s="196"/>
      <c r="O122" s="196"/>
      <c r="P122" s="196"/>
      <c r="Q122" s="196"/>
      <c r="R122" s="196"/>
      <c r="S122" s="196"/>
      <c r="T122" s="197"/>
      <c r="AT122" s="198" t="s">
        <v>147</v>
      </c>
      <c r="AU122" s="198" t="s">
        <v>77</v>
      </c>
      <c r="AV122" s="11" t="s">
        <v>77</v>
      </c>
      <c r="AW122" s="11" t="s">
        <v>3</v>
      </c>
      <c r="AX122" s="11" t="s">
        <v>75</v>
      </c>
      <c r="AY122" s="198" t="s">
        <v>122</v>
      </c>
    </row>
    <row r="123" s="1" customFormat="1" ht="16.5" customHeight="1">
      <c r="B123" s="146"/>
      <c r="C123" s="178" t="s">
        <v>191</v>
      </c>
      <c r="D123" s="178" t="s">
        <v>124</v>
      </c>
      <c r="E123" s="179" t="s">
        <v>192</v>
      </c>
      <c r="F123" s="180" t="s">
        <v>193</v>
      </c>
      <c r="G123" s="181" t="s">
        <v>145</v>
      </c>
      <c r="H123" s="182">
        <v>184.36000000000001</v>
      </c>
      <c r="I123" s="183"/>
      <c r="J123" s="184">
        <f>ROUND(I123*H123,2)</f>
        <v>0</v>
      </c>
      <c r="K123" s="180" t="s">
        <v>128</v>
      </c>
      <c r="L123" s="35"/>
      <c r="M123" s="185" t="s">
        <v>1</v>
      </c>
      <c r="N123" s="186" t="s">
        <v>38</v>
      </c>
      <c r="O123" s="65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AR123" s="17" t="s">
        <v>129</v>
      </c>
      <c r="AT123" s="17" t="s">
        <v>124</v>
      </c>
      <c r="AU123" s="17" t="s">
        <v>77</v>
      </c>
      <c r="AY123" s="17" t="s">
        <v>122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7" t="s">
        <v>75</v>
      </c>
      <c r="BK123" s="189">
        <f>ROUND(I123*H123,2)</f>
        <v>0</v>
      </c>
      <c r="BL123" s="17" t="s">
        <v>129</v>
      </c>
      <c r="BM123" s="17" t="s">
        <v>194</v>
      </c>
    </row>
    <row r="124" s="13" customFormat="1">
      <c r="B124" s="207"/>
      <c r="D124" s="191" t="s">
        <v>147</v>
      </c>
      <c r="E124" s="208" t="s">
        <v>1</v>
      </c>
      <c r="F124" s="209" t="s">
        <v>160</v>
      </c>
      <c r="H124" s="208" t="s">
        <v>1</v>
      </c>
      <c r="I124" s="210"/>
      <c r="L124" s="207"/>
      <c r="M124" s="211"/>
      <c r="N124" s="212"/>
      <c r="O124" s="212"/>
      <c r="P124" s="212"/>
      <c r="Q124" s="212"/>
      <c r="R124" s="212"/>
      <c r="S124" s="212"/>
      <c r="T124" s="213"/>
      <c r="AT124" s="208" t="s">
        <v>147</v>
      </c>
      <c r="AU124" s="208" t="s">
        <v>77</v>
      </c>
      <c r="AV124" s="13" t="s">
        <v>75</v>
      </c>
      <c r="AW124" s="13" t="s">
        <v>30</v>
      </c>
      <c r="AX124" s="13" t="s">
        <v>67</v>
      </c>
      <c r="AY124" s="208" t="s">
        <v>122</v>
      </c>
    </row>
    <row r="125" s="11" customFormat="1">
      <c r="B125" s="190"/>
      <c r="D125" s="191" t="s">
        <v>147</v>
      </c>
      <c r="E125" s="198" t="s">
        <v>1</v>
      </c>
      <c r="F125" s="192" t="s">
        <v>195</v>
      </c>
      <c r="H125" s="193">
        <v>184.36000000000001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8" t="s">
        <v>147</v>
      </c>
      <c r="AU125" s="198" t="s">
        <v>77</v>
      </c>
      <c r="AV125" s="11" t="s">
        <v>77</v>
      </c>
      <c r="AW125" s="11" t="s">
        <v>30</v>
      </c>
      <c r="AX125" s="11" t="s">
        <v>75</v>
      </c>
      <c r="AY125" s="198" t="s">
        <v>122</v>
      </c>
    </row>
    <row r="126" s="1" customFormat="1" ht="16.5" customHeight="1">
      <c r="B126" s="146"/>
      <c r="C126" s="222" t="s">
        <v>8</v>
      </c>
      <c r="D126" s="222" t="s">
        <v>185</v>
      </c>
      <c r="E126" s="223" t="s">
        <v>196</v>
      </c>
      <c r="F126" s="224" t="s">
        <v>197</v>
      </c>
      <c r="G126" s="225" t="s">
        <v>188</v>
      </c>
      <c r="H126" s="226">
        <v>368.72000000000003</v>
      </c>
      <c r="I126" s="227"/>
      <c r="J126" s="228">
        <f>ROUND(I126*H126,2)</f>
        <v>0</v>
      </c>
      <c r="K126" s="224" t="s">
        <v>128</v>
      </c>
      <c r="L126" s="229"/>
      <c r="M126" s="230" t="s">
        <v>1</v>
      </c>
      <c r="N126" s="231" t="s">
        <v>38</v>
      </c>
      <c r="O126" s="65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7" t="s">
        <v>163</v>
      </c>
      <c r="AT126" s="17" t="s">
        <v>185</v>
      </c>
      <c r="AU126" s="17" t="s">
        <v>77</v>
      </c>
      <c r="AY126" s="17" t="s">
        <v>122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75</v>
      </c>
      <c r="BK126" s="189">
        <f>ROUND(I126*H126,2)</f>
        <v>0</v>
      </c>
      <c r="BL126" s="17" t="s">
        <v>129</v>
      </c>
      <c r="BM126" s="17" t="s">
        <v>198</v>
      </c>
    </row>
    <row r="127" s="11" customFormat="1">
      <c r="B127" s="190"/>
      <c r="D127" s="191" t="s">
        <v>147</v>
      </c>
      <c r="F127" s="192" t="s">
        <v>199</v>
      </c>
      <c r="H127" s="193">
        <v>368.72000000000003</v>
      </c>
      <c r="I127" s="194"/>
      <c r="L127" s="190"/>
      <c r="M127" s="195"/>
      <c r="N127" s="196"/>
      <c r="O127" s="196"/>
      <c r="P127" s="196"/>
      <c r="Q127" s="196"/>
      <c r="R127" s="196"/>
      <c r="S127" s="196"/>
      <c r="T127" s="197"/>
      <c r="AT127" s="198" t="s">
        <v>147</v>
      </c>
      <c r="AU127" s="198" t="s">
        <v>77</v>
      </c>
      <c r="AV127" s="11" t="s">
        <v>77</v>
      </c>
      <c r="AW127" s="11" t="s">
        <v>3</v>
      </c>
      <c r="AX127" s="11" t="s">
        <v>75</v>
      </c>
      <c r="AY127" s="198" t="s">
        <v>122</v>
      </c>
    </row>
    <row r="128" s="1" customFormat="1" ht="16.5" customHeight="1">
      <c r="B128" s="146"/>
      <c r="C128" s="178" t="s">
        <v>200</v>
      </c>
      <c r="D128" s="178" t="s">
        <v>124</v>
      </c>
      <c r="E128" s="179" t="s">
        <v>201</v>
      </c>
      <c r="F128" s="180" t="s">
        <v>202</v>
      </c>
      <c r="G128" s="181" t="s">
        <v>145</v>
      </c>
      <c r="H128" s="182">
        <v>285.60000000000002</v>
      </c>
      <c r="I128" s="183"/>
      <c r="J128" s="184">
        <f>ROUND(I128*H128,2)</f>
        <v>0</v>
      </c>
      <c r="K128" s="180" t="s">
        <v>128</v>
      </c>
      <c r="L128" s="35"/>
      <c r="M128" s="185" t="s">
        <v>1</v>
      </c>
      <c r="N128" s="186" t="s">
        <v>38</v>
      </c>
      <c r="O128" s="6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AR128" s="17" t="s">
        <v>129</v>
      </c>
      <c r="AT128" s="17" t="s">
        <v>124</v>
      </c>
      <c r="AU128" s="17" t="s">
        <v>77</v>
      </c>
      <c r="AY128" s="17" t="s">
        <v>122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75</v>
      </c>
      <c r="BK128" s="189">
        <f>ROUND(I128*H128,2)</f>
        <v>0</v>
      </c>
      <c r="BL128" s="17" t="s">
        <v>129</v>
      </c>
      <c r="BM128" s="17" t="s">
        <v>203</v>
      </c>
    </row>
    <row r="129" s="1" customFormat="1" ht="16.5" customHeight="1">
      <c r="B129" s="146"/>
      <c r="C129" s="178" t="s">
        <v>204</v>
      </c>
      <c r="D129" s="178" t="s">
        <v>124</v>
      </c>
      <c r="E129" s="179" t="s">
        <v>205</v>
      </c>
      <c r="F129" s="180" t="s">
        <v>206</v>
      </c>
      <c r="G129" s="181" t="s">
        <v>188</v>
      </c>
      <c r="H129" s="182">
        <v>514.08000000000004</v>
      </c>
      <c r="I129" s="183"/>
      <c r="J129" s="184">
        <f>ROUND(I129*H129,2)</f>
        <v>0</v>
      </c>
      <c r="K129" s="180" t="s">
        <v>128</v>
      </c>
      <c r="L129" s="35"/>
      <c r="M129" s="185" t="s">
        <v>1</v>
      </c>
      <c r="N129" s="186" t="s">
        <v>38</v>
      </c>
      <c r="O129" s="65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7" t="s">
        <v>129</v>
      </c>
      <c r="AT129" s="17" t="s">
        <v>124</v>
      </c>
      <c r="AU129" s="17" t="s">
        <v>77</v>
      </c>
      <c r="AY129" s="17" t="s">
        <v>122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75</v>
      </c>
      <c r="BK129" s="189">
        <f>ROUND(I129*H129,2)</f>
        <v>0</v>
      </c>
      <c r="BL129" s="17" t="s">
        <v>129</v>
      </c>
      <c r="BM129" s="17" t="s">
        <v>207</v>
      </c>
    </row>
    <row r="130" s="11" customFormat="1">
      <c r="B130" s="190"/>
      <c r="D130" s="191" t="s">
        <v>147</v>
      </c>
      <c r="F130" s="192" t="s">
        <v>208</v>
      </c>
      <c r="H130" s="193">
        <v>514.08000000000004</v>
      </c>
      <c r="I130" s="194"/>
      <c r="L130" s="190"/>
      <c r="M130" s="195"/>
      <c r="N130" s="196"/>
      <c r="O130" s="196"/>
      <c r="P130" s="196"/>
      <c r="Q130" s="196"/>
      <c r="R130" s="196"/>
      <c r="S130" s="196"/>
      <c r="T130" s="197"/>
      <c r="AT130" s="198" t="s">
        <v>147</v>
      </c>
      <c r="AU130" s="198" t="s">
        <v>77</v>
      </c>
      <c r="AV130" s="11" t="s">
        <v>77</v>
      </c>
      <c r="AW130" s="11" t="s">
        <v>3</v>
      </c>
      <c r="AX130" s="11" t="s">
        <v>75</v>
      </c>
      <c r="AY130" s="198" t="s">
        <v>122</v>
      </c>
    </row>
    <row r="131" s="1" customFormat="1" ht="16.5" customHeight="1">
      <c r="B131" s="146"/>
      <c r="C131" s="178" t="s">
        <v>209</v>
      </c>
      <c r="D131" s="178" t="s">
        <v>124</v>
      </c>
      <c r="E131" s="179" t="s">
        <v>210</v>
      </c>
      <c r="F131" s="180" t="s">
        <v>211</v>
      </c>
      <c r="G131" s="181" t="s">
        <v>145</v>
      </c>
      <c r="H131" s="182">
        <v>151.65000000000001</v>
      </c>
      <c r="I131" s="183"/>
      <c r="J131" s="184">
        <f>ROUND(I131*H131,2)</f>
        <v>0</v>
      </c>
      <c r="K131" s="180" t="s">
        <v>128</v>
      </c>
      <c r="L131" s="35"/>
      <c r="M131" s="185" t="s">
        <v>1</v>
      </c>
      <c r="N131" s="186" t="s">
        <v>38</v>
      </c>
      <c r="O131" s="6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AR131" s="17" t="s">
        <v>129</v>
      </c>
      <c r="AT131" s="17" t="s">
        <v>124</v>
      </c>
      <c r="AU131" s="17" t="s">
        <v>77</v>
      </c>
      <c r="AY131" s="17" t="s">
        <v>122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75</v>
      </c>
      <c r="BK131" s="189">
        <f>ROUND(I131*H131,2)</f>
        <v>0</v>
      </c>
      <c r="BL131" s="17" t="s">
        <v>129</v>
      </c>
      <c r="BM131" s="17" t="s">
        <v>212</v>
      </c>
    </row>
    <row r="132" s="1" customFormat="1" ht="16.5" customHeight="1">
      <c r="B132" s="146"/>
      <c r="C132" s="178" t="s">
        <v>213</v>
      </c>
      <c r="D132" s="178" t="s">
        <v>124</v>
      </c>
      <c r="E132" s="179" t="s">
        <v>214</v>
      </c>
      <c r="F132" s="180" t="s">
        <v>215</v>
      </c>
      <c r="G132" s="181" t="s">
        <v>145</v>
      </c>
      <c r="H132" s="182">
        <v>20.899999999999999</v>
      </c>
      <c r="I132" s="183"/>
      <c r="J132" s="184">
        <f>ROUND(I132*H132,2)</f>
        <v>0</v>
      </c>
      <c r="K132" s="180" t="s">
        <v>1</v>
      </c>
      <c r="L132" s="35"/>
      <c r="M132" s="185" t="s">
        <v>1</v>
      </c>
      <c r="N132" s="186" t="s">
        <v>38</v>
      </c>
      <c r="O132" s="6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7" t="s">
        <v>129</v>
      </c>
      <c r="AT132" s="17" t="s">
        <v>124</v>
      </c>
      <c r="AU132" s="17" t="s">
        <v>77</v>
      </c>
      <c r="AY132" s="17" t="s">
        <v>122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75</v>
      </c>
      <c r="BK132" s="189">
        <f>ROUND(I132*H132,2)</f>
        <v>0</v>
      </c>
      <c r="BL132" s="17" t="s">
        <v>129</v>
      </c>
      <c r="BM132" s="17" t="s">
        <v>216</v>
      </c>
    </row>
    <row r="133" s="11" customFormat="1">
      <c r="B133" s="190"/>
      <c r="D133" s="191" t="s">
        <v>147</v>
      </c>
      <c r="E133" s="198" t="s">
        <v>1</v>
      </c>
      <c r="F133" s="192" t="s">
        <v>217</v>
      </c>
      <c r="H133" s="193">
        <v>20.899999999999999</v>
      </c>
      <c r="I133" s="194"/>
      <c r="L133" s="190"/>
      <c r="M133" s="195"/>
      <c r="N133" s="196"/>
      <c r="O133" s="196"/>
      <c r="P133" s="196"/>
      <c r="Q133" s="196"/>
      <c r="R133" s="196"/>
      <c r="S133" s="196"/>
      <c r="T133" s="197"/>
      <c r="AT133" s="198" t="s">
        <v>147</v>
      </c>
      <c r="AU133" s="198" t="s">
        <v>77</v>
      </c>
      <c r="AV133" s="11" t="s">
        <v>77</v>
      </c>
      <c r="AW133" s="11" t="s">
        <v>30</v>
      </c>
      <c r="AX133" s="11" t="s">
        <v>75</v>
      </c>
      <c r="AY133" s="198" t="s">
        <v>122</v>
      </c>
    </row>
    <row r="134" s="1" customFormat="1" ht="16.5" customHeight="1">
      <c r="B134" s="146"/>
      <c r="C134" s="178" t="s">
        <v>218</v>
      </c>
      <c r="D134" s="178" t="s">
        <v>124</v>
      </c>
      <c r="E134" s="179" t="s">
        <v>219</v>
      </c>
      <c r="F134" s="180" t="s">
        <v>220</v>
      </c>
      <c r="G134" s="181" t="s">
        <v>127</v>
      </c>
      <c r="H134" s="182">
        <v>53.200000000000003</v>
      </c>
      <c r="I134" s="183"/>
      <c r="J134" s="184">
        <f>ROUND(I134*H134,2)</f>
        <v>0</v>
      </c>
      <c r="K134" s="180" t="s">
        <v>128</v>
      </c>
      <c r="L134" s="35"/>
      <c r="M134" s="185" t="s">
        <v>1</v>
      </c>
      <c r="N134" s="186" t="s">
        <v>38</v>
      </c>
      <c r="O134" s="6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17" t="s">
        <v>129</v>
      </c>
      <c r="AT134" s="17" t="s">
        <v>124</v>
      </c>
      <c r="AU134" s="17" t="s">
        <v>77</v>
      </c>
      <c r="AY134" s="17" t="s">
        <v>122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75</v>
      </c>
      <c r="BK134" s="189">
        <f>ROUND(I134*H134,2)</f>
        <v>0</v>
      </c>
      <c r="BL134" s="17" t="s">
        <v>129</v>
      </c>
      <c r="BM134" s="17" t="s">
        <v>221</v>
      </c>
    </row>
    <row r="135" s="11" customFormat="1">
      <c r="B135" s="190"/>
      <c r="D135" s="191" t="s">
        <v>147</v>
      </c>
      <c r="E135" s="198" t="s">
        <v>1</v>
      </c>
      <c r="F135" s="192" t="s">
        <v>222</v>
      </c>
      <c r="H135" s="193">
        <v>53.200000000000003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8" t="s">
        <v>147</v>
      </c>
      <c r="AU135" s="198" t="s">
        <v>77</v>
      </c>
      <c r="AV135" s="11" t="s">
        <v>77</v>
      </c>
      <c r="AW135" s="11" t="s">
        <v>30</v>
      </c>
      <c r="AX135" s="11" t="s">
        <v>75</v>
      </c>
      <c r="AY135" s="198" t="s">
        <v>122</v>
      </c>
    </row>
    <row r="136" s="1" customFormat="1" ht="16.5" customHeight="1">
      <c r="B136" s="146"/>
      <c r="C136" s="178" t="s">
        <v>7</v>
      </c>
      <c r="D136" s="178" t="s">
        <v>124</v>
      </c>
      <c r="E136" s="179" t="s">
        <v>223</v>
      </c>
      <c r="F136" s="180" t="s">
        <v>224</v>
      </c>
      <c r="G136" s="181" t="s">
        <v>127</v>
      </c>
      <c r="H136" s="182">
        <v>53.200000000000003</v>
      </c>
      <c r="I136" s="183"/>
      <c r="J136" s="184">
        <f>ROUND(I136*H136,2)</f>
        <v>0</v>
      </c>
      <c r="K136" s="180" t="s">
        <v>128</v>
      </c>
      <c r="L136" s="35"/>
      <c r="M136" s="185" t="s">
        <v>1</v>
      </c>
      <c r="N136" s="186" t="s">
        <v>38</v>
      </c>
      <c r="O136" s="6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7" t="s">
        <v>129</v>
      </c>
      <c r="AT136" s="17" t="s">
        <v>124</v>
      </c>
      <c r="AU136" s="17" t="s">
        <v>77</v>
      </c>
      <c r="AY136" s="17" t="s">
        <v>122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75</v>
      </c>
      <c r="BK136" s="189">
        <f>ROUND(I136*H136,2)</f>
        <v>0</v>
      </c>
      <c r="BL136" s="17" t="s">
        <v>129</v>
      </c>
      <c r="BM136" s="17" t="s">
        <v>225</v>
      </c>
    </row>
    <row r="137" s="1" customFormat="1" ht="16.5" customHeight="1">
      <c r="B137" s="146"/>
      <c r="C137" s="222" t="s">
        <v>226</v>
      </c>
      <c r="D137" s="222" t="s">
        <v>185</v>
      </c>
      <c r="E137" s="223" t="s">
        <v>227</v>
      </c>
      <c r="F137" s="224" t="s">
        <v>228</v>
      </c>
      <c r="G137" s="225" t="s">
        <v>229</v>
      </c>
      <c r="H137" s="226">
        <v>2.1280000000000001</v>
      </c>
      <c r="I137" s="227"/>
      <c r="J137" s="228">
        <f>ROUND(I137*H137,2)</f>
        <v>0</v>
      </c>
      <c r="K137" s="224" t="s">
        <v>1</v>
      </c>
      <c r="L137" s="229"/>
      <c r="M137" s="230" t="s">
        <v>1</v>
      </c>
      <c r="N137" s="231" t="s">
        <v>38</v>
      </c>
      <c r="O137" s="65"/>
      <c r="P137" s="187">
        <f>O137*H137</f>
        <v>0</v>
      </c>
      <c r="Q137" s="187">
        <v>0.001</v>
      </c>
      <c r="R137" s="187">
        <f>Q137*H137</f>
        <v>0.0021280000000000001</v>
      </c>
      <c r="S137" s="187">
        <v>0</v>
      </c>
      <c r="T137" s="188">
        <f>S137*H137</f>
        <v>0</v>
      </c>
      <c r="AR137" s="17" t="s">
        <v>163</v>
      </c>
      <c r="AT137" s="17" t="s">
        <v>185</v>
      </c>
      <c r="AU137" s="17" t="s">
        <v>77</v>
      </c>
      <c r="AY137" s="17" t="s">
        <v>122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75</v>
      </c>
      <c r="BK137" s="189">
        <f>ROUND(I137*H137,2)</f>
        <v>0</v>
      </c>
      <c r="BL137" s="17" t="s">
        <v>129</v>
      </c>
      <c r="BM137" s="17" t="s">
        <v>230</v>
      </c>
    </row>
    <row r="138" s="11" customFormat="1">
      <c r="B138" s="190"/>
      <c r="D138" s="191" t="s">
        <v>147</v>
      </c>
      <c r="F138" s="192" t="s">
        <v>231</v>
      </c>
      <c r="H138" s="193">
        <v>2.1280000000000001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8" t="s">
        <v>147</v>
      </c>
      <c r="AU138" s="198" t="s">
        <v>77</v>
      </c>
      <c r="AV138" s="11" t="s">
        <v>77</v>
      </c>
      <c r="AW138" s="11" t="s">
        <v>3</v>
      </c>
      <c r="AX138" s="11" t="s">
        <v>75</v>
      </c>
      <c r="AY138" s="198" t="s">
        <v>122</v>
      </c>
    </row>
    <row r="139" s="1" customFormat="1" ht="16.5" customHeight="1">
      <c r="B139" s="146"/>
      <c r="C139" s="178" t="s">
        <v>232</v>
      </c>
      <c r="D139" s="178" t="s">
        <v>124</v>
      </c>
      <c r="E139" s="179" t="s">
        <v>233</v>
      </c>
      <c r="F139" s="180" t="s">
        <v>234</v>
      </c>
      <c r="G139" s="181" t="s">
        <v>127</v>
      </c>
      <c r="H139" s="182">
        <v>85.799999999999997</v>
      </c>
      <c r="I139" s="183"/>
      <c r="J139" s="184">
        <f>ROUND(I139*H139,2)</f>
        <v>0</v>
      </c>
      <c r="K139" s="180" t="s">
        <v>128</v>
      </c>
      <c r="L139" s="35"/>
      <c r="M139" s="185" t="s">
        <v>1</v>
      </c>
      <c r="N139" s="186" t="s">
        <v>38</v>
      </c>
      <c r="O139" s="6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7" t="s">
        <v>129</v>
      </c>
      <c r="AT139" s="17" t="s">
        <v>124</v>
      </c>
      <c r="AU139" s="17" t="s">
        <v>77</v>
      </c>
      <c r="AY139" s="17" t="s">
        <v>122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75</v>
      </c>
      <c r="BK139" s="189">
        <f>ROUND(I139*H139,2)</f>
        <v>0</v>
      </c>
      <c r="BL139" s="17" t="s">
        <v>129</v>
      </c>
      <c r="BM139" s="17" t="s">
        <v>235</v>
      </c>
    </row>
    <row r="140" s="1" customFormat="1" ht="16.5" customHeight="1">
      <c r="B140" s="146"/>
      <c r="C140" s="222" t="s">
        <v>236</v>
      </c>
      <c r="D140" s="222" t="s">
        <v>185</v>
      </c>
      <c r="E140" s="223" t="s">
        <v>227</v>
      </c>
      <c r="F140" s="224" t="s">
        <v>228</v>
      </c>
      <c r="G140" s="225" t="s">
        <v>229</v>
      </c>
      <c r="H140" s="226">
        <v>3.4319999999999999</v>
      </c>
      <c r="I140" s="227"/>
      <c r="J140" s="228">
        <f>ROUND(I140*H140,2)</f>
        <v>0</v>
      </c>
      <c r="K140" s="224" t="s">
        <v>1</v>
      </c>
      <c r="L140" s="229"/>
      <c r="M140" s="230" t="s">
        <v>1</v>
      </c>
      <c r="N140" s="231" t="s">
        <v>38</v>
      </c>
      <c r="O140" s="65"/>
      <c r="P140" s="187">
        <f>O140*H140</f>
        <v>0</v>
      </c>
      <c r="Q140" s="187">
        <v>0.001</v>
      </c>
      <c r="R140" s="187">
        <f>Q140*H140</f>
        <v>0.0034320000000000002</v>
      </c>
      <c r="S140" s="187">
        <v>0</v>
      </c>
      <c r="T140" s="188">
        <f>S140*H140</f>
        <v>0</v>
      </c>
      <c r="AR140" s="17" t="s">
        <v>163</v>
      </c>
      <c r="AT140" s="17" t="s">
        <v>185</v>
      </c>
      <c r="AU140" s="17" t="s">
        <v>77</v>
      </c>
      <c r="AY140" s="17" t="s">
        <v>122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75</v>
      </c>
      <c r="BK140" s="189">
        <f>ROUND(I140*H140,2)</f>
        <v>0</v>
      </c>
      <c r="BL140" s="17" t="s">
        <v>129</v>
      </c>
      <c r="BM140" s="17" t="s">
        <v>237</v>
      </c>
    </row>
    <row r="141" s="11" customFormat="1">
      <c r="B141" s="190"/>
      <c r="D141" s="191" t="s">
        <v>147</v>
      </c>
      <c r="F141" s="192" t="s">
        <v>238</v>
      </c>
      <c r="H141" s="193">
        <v>3.4319999999999999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8" t="s">
        <v>147</v>
      </c>
      <c r="AU141" s="198" t="s">
        <v>77</v>
      </c>
      <c r="AV141" s="11" t="s">
        <v>77</v>
      </c>
      <c r="AW141" s="11" t="s">
        <v>3</v>
      </c>
      <c r="AX141" s="11" t="s">
        <v>75</v>
      </c>
      <c r="AY141" s="198" t="s">
        <v>122</v>
      </c>
    </row>
    <row r="142" s="1" customFormat="1" ht="16.5" customHeight="1">
      <c r="B142" s="146"/>
      <c r="C142" s="178" t="s">
        <v>239</v>
      </c>
      <c r="D142" s="178" t="s">
        <v>124</v>
      </c>
      <c r="E142" s="179" t="s">
        <v>240</v>
      </c>
      <c r="F142" s="180" t="s">
        <v>241</v>
      </c>
      <c r="G142" s="181" t="s">
        <v>127</v>
      </c>
      <c r="H142" s="182">
        <v>921.79999999999995</v>
      </c>
      <c r="I142" s="183"/>
      <c r="J142" s="184">
        <f>ROUND(I142*H142,2)</f>
        <v>0</v>
      </c>
      <c r="K142" s="180" t="s">
        <v>128</v>
      </c>
      <c r="L142" s="35"/>
      <c r="M142" s="185" t="s">
        <v>1</v>
      </c>
      <c r="N142" s="186" t="s">
        <v>38</v>
      </c>
      <c r="O142" s="6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17" t="s">
        <v>129</v>
      </c>
      <c r="AT142" s="17" t="s">
        <v>124</v>
      </c>
      <c r="AU142" s="17" t="s">
        <v>77</v>
      </c>
      <c r="AY142" s="17" t="s">
        <v>122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7" t="s">
        <v>75</v>
      </c>
      <c r="BK142" s="189">
        <f>ROUND(I142*H142,2)</f>
        <v>0</v>
      </c>
      <c r="BL142" s="17" t="s">
        <v>129</v>
      </c>
      <c r="BM142" s="17" t="s">
        <v>242</v>
      </c>
    </row>
    <row r="143" s="11" customFormat="1">
      <c r="B143" s="190"/>
      <c r="D143" s="191" t="s">
        <v>147</v>
      </c>
      <c r="E143" s="198" t="s">
        <v>1</v>
      </c>
      <c r="F143" s="192" t="s">
        <v>243</v>
      </c>
      <c r="H143" s="193">
        <v>460.89999999999998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8" t="s">
        <v>147</v>
      </c>
      <c r="AU143" s="198" t="s">
        <v>77</v>
      </c>
      <c r="AV143" s="11" t="s">
        <v>77</v>
      </c>
      <c r="AW143" s="11" t="s">
        <v>30</v>
      </c>
      <c r="AX143" s="11" t="s">
        <v>67</v>
      </c>
      <c r="AY143" s="198" t="s">
        <v>122</v>
      </c>
    </row>
    <row r="144" s="12" customFormat="1">
      <c r="B144" s="199"/>
      <c r="D144" s="191" t="s">
        <v>147</v>
      </c>
      <c r="E144" s="200" t="s">
        <v>1</v>
      </c>
      <c r="F144" s="201" t="s">
        <v>159</v>
      </c>
      <c r="H144" s="202">
        <v>460.89999999999998</v>
      </c>
      <c r="I144" s="203"/>
      <c r="L144" s="199"/>
      <c r="M144" s="204"/>
      <c r="N144" s="205"/>
      <c r="O144" s="205"/>
      <c r="P144" s="205"/>
      <c r="Q144" s="205"/>
      <c r="R144" s="205"/>
      <c r="S144" s="205"/>
      <c r="T144" s="206"/>
      <c r="AT144" s="200" t="s">
        <v>147</v>
      </c>
      <c r="AU144" s="200" t="s">
        <v>77</v>
      </c>
      <c r="AV144" s="12" t="s">
        <v>134</v>
      </c>
      <c r="AW144" s="12" t="s">
        <v>30</v>
      </c>
      <c r="AX144" s="12" t="s">
        <v>67</v>
      </c>
      <c r="AY144" s="200" t="s">
        <v>122</v>
      </c>
    </row>
    <row r="145" s="13" customFormat="1">
      <c r="B145" s="207"/>
      <c r="D145" s="191" t="s">
        <v>147</v>
      </c>
      <c r="E145" s="208" t="s">
        <v>1</v>
      </c>
      <c r="F145" s="209" t="s">
        <v>160</v>
      </c>
      <c r="H145" s="208" t="s">
        <v>1</v>
      </c>
      <c r="I145" s="210"/>
      <c r="L145" s="207"/>
      <c r="M145" s="211"/>
      <c r="N145" s="212"/>
      <c r="O145" s="212"/>
      <c r="P145" s="212"/>
      <c r="Q145" s="212"/>
      <c r="R145" s="212"/>
      <c r="S145" s="212"/>
      <c r="T145" s="213"/>
      <c r="AT145" s="208" t="s">
        <v>147</v>
      </c>
      <c r="AU145" s="208" t="s">
        <v>77</v>
      </c>
      <c r="AV145" s="13" t="s">
        <v>75</v>
      </c>
      <c r="AW145" s="13" t="s">
        <v>30</v>
      </c>
      <c r="AX145" s="13" t="s">
        <v>67</v>
      </c>
      <c r="AY145" s="208" t="s">
        <v>122</v>
      </c>
    </row>
    <row r="146" s="11" customFormat="1">
      <c r="B146" s="190"/>
      <c r="D146" s="191" t="s">
        <v>147</v>
      </c>
      <c r="E146" s="198" t="s">
        <v>1</v>
      </c>
      <c r="F146" s="192" t="s">
        <v>243</v>
      </c>
      <c r="H146" s="193">
        <v>460.89999999999998</v>
      </c>
      <c r="I146" s="194"/>
      <c r="L146" s="190"/>
      <c r="M146" s="195"/>
      <c r="N146" s="196"/>
      <c r="O146" s="196"/>
      <c r="P146" s="196"/>
      <c r="Q146" s="196"/>
      <c r="R146" s="196"/>
      <c r="S146" s="196"/>
      <c r="T146" s="197"/>
      <c r="AT146" s="198" t="s">
        <v>147</v>
      </c>
      <c r="AU146" s="198" t="s">
        <v>77</v>
      </c>
      <c r="AV146" s="11" t="s">
        <v>77</v>
      </c>
      <c r="AW146" s="11" t="s">
        <v>30</v>
      </c>
      <c r="AX146" s="11" t="s">
        <v>67</v>
      </c>
      <c r="AY146" s="198" t="s">
        <v>122</v>
      </c>
    </row>
    <row r="147" s="12" customFormat="1">
      <c r="B147" s="199"/>
      <c r="D147" s="191" t="s">
        <v>147</v>
      </c>
      <c r="E147" s="200" t="s">
        <v>1</v>
      </c>
      <c r="F147" s="201" t="s">
        <v>159</v>
      </c>
      <c r="H147" s="202">
        <v>460.89999999999998</v>
      </c>
      <c r="I147" s="203"/>
      <c r="L147" s="199"/>
      <c r="M147" s="204"/>
      <c r="N147" s="205"/>
      <c r="O147" s="205"/>
      <c r="P147" s="205"/>
      <c r="Q147" s="205"/>
      <c r="R147" s="205"/>
      <c r="S147" s="205"/>
      <c r="T147" s="206"/>
      <c r="AT147" s="200" t="s">
        <v>147</v>
      </c>
      <c r="AU147" s="200" t="s">
        <v>77</v>
      </c>
      <c r="AV147" s="12" t="s">
        <v>134</v>
      </c>
      <c r="AW147" s="12" t="s">
        <v>30</v>
      </c>
      <c r="AX147" s="12" t="s">
        <v>67</v>
      </c>
      <c r="AY147" s="200" t="s">
        <v>122</v>
      </c>
    </row>
    <row r="148" s="14" customFormat="1">
      <c r="B148" s="214"/>
      <c r="D148" s="191" t="s">
        <v>147</v>
      </c>
      <c r="E148" s="215" t="s">
        <v>1</v>
      </c>
      <c r="F148" s="216" t="s">
        <v>162</v>
      </c>
      <c r="H148" s="217">
        <v>921.79999999999995</v>
      </c>
      <c r="I148" s="218"/>
      <c r="L148" s="214"/>
      <c r="M148" s="219"/>
      <c r="N148" s="220"/>
      <c r="O148" s="220"/>
      <c r="P148" s="220"/>
      <c r="Q148" s="220"/>
      <c r="R148" s="220"/>
      <c r="S148" s="220"/>
      <c r="T148" s="221"/>
      <c r="AT148" s="215" t="s">
        <v>147</v>
      </c>
      <c r="AU148" s="215" t="s">
        <v>77</v>
      </c>
      <c r="AV148" s="14" t="s">
        <v>129</v>
      </c>
      <c r="AW148" s="14" t="s">
        <v>30</v>
      </c>
      <c r="AX148" s="14" t="s">
        <v>75</v>
      </c>
      <c r="AY148" s="215" t="s">
        <v>122</v>
      </c>
    </row>
    <row r="149" s="1" customFormat="1" ht="16.5" customHeight="1">
      <c r="B149" s="146"/>
      <c r="C149" s="178" t="s">
        <v>244</v>
      </c>
      <c r="D149" s="178" t="s">
        <v>124</v>
      </c>
      <c r="E149" s="179" t="s">
        <v>245</v>
      </c>
      <c r="F149" s="180" t="s">
        <v>246</v>
      </c>
      <c r="G149" s="181" t="s">
        <v>127</v>
      </c>
      <c r="H149" s="182">
        <v>85.799999999999997</v>
      </c>
      <c r="I149" s="183"/>
      <c r="J149" s="184">
        <f>ROUND(I149*H149,2)</f>
        <v>0</v>
      </c>
      <c r="K149" s="180" t="s">
        <v>128</v>
      </c>
      <c r="L149" s="35"/>
      <c r="M149" s="185" t="s">
        <v>1</v>
      </c>
      <c r="N149" s="186" t="s">
        <v>38</v>
      </c>
      <c r="O149" s="6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7" t="s">
        <v>129</v>
      </c>
      <c r="AT149" s="17" t="s">
        <v>124</v>
      </c>
      <c r="AU149" s="17" t="s">
        <v>77</v>
      </c>
      <c r="AY149" s="17" t="s">
        <v>122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75</v>
      </c>
      <c r="BK149" s="189">
        <f>ROUND(I149*H149,2)</f>
        <v>0</v>
      </c>
      <c r="BL149" s="17" t="s">
        <v>129</v>
      </c>
      <c r="BM149" s="17" t="s">
        <v>247</v>
      </c>
    </row>
    <row r="150" s="1" customFormat="1" ht="16.5" customHeight="1">
      <c r="B150" s="146"/>
      <c r="C150" s="178" t="s">
        <v>248</v>
      </c>
      <c r="D150" s="178" t="s">
        <v>124</v>
      </c>
      <c r="E150" s="179" t="s">
        <v>249</v>
      </c>
      <c r="F150" s="180" t="s">
        <v>250</v>
      </c>
      <c r="G150" s="181" t="s">
        <v>127</v>
      </c>
      <c r="H150" s="182">
        <v>53.200000000000003</v>
      </c>
      <c r="I150" s="183"/>
      <c r="J150" s="184">
        <f>ROUND(I150*H150,2)</f>
        <v>0</v>
      </c>
      <c r="K150" s="180" t="s">
        <v>1</v>
      </c>
      <c r="L150" s="35"/>
      <c r="M150" s="185" t="s">
        <v>1</v>
      </c>
      <c r="N150" s="186" t="s">
        <v>38</v>
      </c>
      <c r="O150" s="6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7" t="s">
        <v>129</v>
      </c>
      <c r="AT150" s="17" t="s">
        <v>124</v>
      </c>
      <c r="AU150" s="17" t="s">
        <v>77</v>
      </c>
      <c r="AY150" s="17" t="s">
        <v>122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7" t="s">
        <v>75</v>
      </c>
      <c r="BK150" s="189">
        <f>ROUND(I150*H150,2)</f>
        <v>0</v>
      </c>
      <c r="BL150" s="17" t="s">
        <v>129</v>
      </c>
      <c r="BM150" s="17" t="s">
        <v>251</v>
      </c>
    </row>
    <row r="151" s="1" customFormat="1" ht="16.5" customHeight="1">
      <c r="B151" s="146"/>
      <c r="C151" s="178" t="s">
        <v>252</v>
      </c>
      <c r="D151" s="178" t="s">
        <v>124</v>
      </c>
      <c r="E151" s="179" t="s">
        <v>253</v>
      </c>
      <c r="F151" s="180" t="s">
        <v>254</v>
      </c>
      <c r="G151" s="181" t="s">
        <v>127</v>
      </c>
      <c r="H151" s="182">
        <v>85.799999999999997</v>
      </c>
      <c r="I151" s="183"/>
      <c r="J151" s="184">
        <f>ROUND(I151*H151,2)</f>
        <v>0</v>
      </c>
      <c r="K151" s="180" t="s">
        <v>128</v>
      </c>
      <c r="L151" s="35"/>
      <c r="M151" s="185" t="s">
        <v>1</v>
      </c>
      <c r="N151" s="186" t="s">
        <v>38</v>
      </c>
      <c r="O151" s="6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7" t="s">
        <v>129</v>
      </c>
      <c r="AT151" s="17" t="s">
        <v>124</v>
      </c>
      <c r="AU151" s="17" t="s">
        <v>77</v>
      </c>
      <c r="AY151" s="17" t="s">
        <v>122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75</v>
      </c>
      <c r="BK151" s="189">
        <f>ROUND(I151*H151,2)</f>
        <v>0</v>
      </c>
      <c r="BL151" s="17" t="s">
        <v>129</v>
      </c>
      <c r="BM151" s="17" t="s">
        <v>255</v>
      </c>
    </row>
    <row r="152" s="1" customFormat="1" ht="16.5" customHeight="1">
      <c r="B152" s="146"/>
      <c r="C152" s="178" t="s">
        <v>256</v>
      </c>
      <c r="D152" s="178" t="s">
        <v>124</v>
      </c>
      <c r="E152" s="179" t="s">
        <v>257</v>
      </c>
      <c r="F152" s="180" t="s">
        <v>258</v>
      </c>
      <c r="G152" s="181" t="s">
        <v>127</v>
      </c>
      <c r="H152" s="182">
        <v>53.200000000000003</v>
      </c>
      <c r="I152" s="183"/>
      <c r="J152" s="184">
        <f>ROUND(I152*H152,2)</f>
        <v>0</v>
      </c>
      <c r="K152" s="180" t="s">
        <v>1</v>
      </c>
      <c r="L152" s="35"/>
      <c r="M152" s="185" t="s">
        <v>1</v>
      </c>
      <c r="N152" s="186" t="s">
        <v>38</v>
      </c>
      <c r="O152" s="6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7" t="s">
        <v>129</v>
      </c>
      <c r="AT152" s="17" t="s">
        <v>124</v>
      </c>
      <c r="AU152" s="17" t="s">
        <v>77</v>
      </c>
      <c r="AY152" s="17" t="s">
        <v>122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7" t="s">
        <v>75</v>
      </c>
      <c r="BK152" s="189">
        <f>ROUND(I152*H152,2)</f>
        <v>0</v>
      </c>
      <c r="BL152" s="17" t="s">
        <v>129</v>
      </c>
      <c r="BM152" s="17" t="s">
        <v>259</v>
      </c>
    </row>
    <row r="153" s="1" customFormat="1" ht="16.5" customHeight="1">
      <c r="B153" s="146"/>
      <c r="C153" s="178" t="s">
        <v>260</v>
      </c>
      <c r="D153" s="178" t="s">
        <v>124</v>
      </c>
      <c r="E153" s="179" t="s">
        <v>261</v>
      </c>
      <c r="F153" s="180" t="s">
        <v>262</v>
      </c>
      <c r="G153" s="181" t="s">
        <v>127</v>
      </c>
      <c r="H153" s="182">
        <v>85.799999999999997</v>
      </c>
      <c r="I153" s="183"/>
      <c r="J153" s="184">
        <f>ROUND(I153*H153,2)</f>
        <v>0</v>
      </c>
      <c r="K153" s="180" t="s">
        <v>128</v>
      </c>
      <c r="L153" s="35"/>
      <c r="M153" s="185" t="s">
        <v>1</v>
      </c>
      <c r="N153" s="186" t="s">
        <v>38</v>
      </c>
      <c r="O153" s="6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AR153" s="17" t="s">
        <v>129</v>
      </c>
      <c r="AT153" s="17" t="s">
        <v>124</v>
      </c>
      <c r="AU153" s="17" t="s">
        <v>77</v>
      </c>
      <c r="AY153" s="17" t="s">
        <v>122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75</v>
      </c>
      <c r="BK153" s="189">
        <f>ROUND(I153*H153,2)</f>
        <v>0</v>
      </c>
      <c r="BL153" s="17" t="s">
        <v>129</v>
      </c>
      <c r="BM153" s="17" t="s">
        <v>263</v>
      </c>
    </row>
    <row r="154" s="1" customFormat="1" ht="16.5" customHeight="1">
      <c r="B154" s="146"/>
      <c r="C154" s="178" t="s">
        <v>264</v>
      </c>
      <c r="D154" s="178" t="s">
        <v>124</v>
      </c>
      <c r="E154" s="179" t="s">
        <v>265</v>
      </c>
      <c r="F154" s="180" t="s">
        <v>266</v>
      </c>
      <c r="G154" s="181" t="s">
        <v>127</v>
      </c>
      <c r="H154" s="182">
        <v>53.200000000000003</v>
      </c>
      <c r="I154" s="183"/>
      <c r="J154" s="184">
        <f>ROUND(I154*H154,2)</f>
        <v>0</v>
      </c>
      <c r="K154" s="180" t="s">
        <v>1</v>
      </c>
      <c r="L154" s="35"/>
      <c r="M154" s="185" t="s">
        <v>1</v>
      </c>
      <c r="N154" s="186" t="s">
        <v>38</v>
      </c>
      <c r="O154" s="6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7" t="s">
        <v>129</v>
      </c>
      <c r="AT154" s="17" t="s">
        <v>124</v>
      </c>
      <c r="AU154" s="17" t="s">
        <v>77</v>
      </c>
      <c r="AY154" s="17" t="s">
        <v>122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7" t="s">
        <v>75</v>
      </c>
      <c r="BK154" s="189">
        <f>ROUND(I154*H154,2)</f>
        <v>0</v>
      </c>
      <c r="BL154" s="17" t="s">
        <v>129</v>
      </c>
      <c r="BM154" s="17" t="s">
        <v>267</v>
      </c>
    </row>
    <row r="155" s="1" customFormat="1" ht="16.5" customHeight="1">
      <c r="B155" s="146"/>
      <c r="C155" s="178" t="s">
        <v>268</v>
      </c>
      <c r="D155" s="178" t="s">
        <v>124</v>
      </c>
      <c r="E155" s="179" t="s">
        <v>269</v>
      </c>
      <c r="F155" s="180" t="s">
        <v>270</v>
      </c>
      <c r="G155" s="181" t="s">
        <v>127</v>
      </c>
      <c r="H155" s="182">
        <v>85.799999999999997</v>
      </c>
      <c r="I155" s="183"/>
      <c r="J155" s="184">
        <f>ROUND(I155*H155,2)</f>
        <v>0</v>
      </c>
      <c r="K155" s="180" t="s">
        <v>128</v>
      </c>
      <c r="L155" s="35"/>
      <c r="M155" s="185" t="s">
        <v>1</v>
      </c>
      <c r="N155" s="186" t="s">
        <v>38</v>
      </c>
      <c r="O155" s="6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7" t="s">
        <v>129</v>
      </c>
      <c r="AT155" s="17" t="s">
        <v>124</v>
      </c>
      <c r="AU155" s="17" t="s">
        <v>77</v>
      </c>
      <c r="AY155" s="17" t="s">
        <v>122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75</v>
      </c>
      <c r="BK155" s="189">
        <f>ROUND(I155*H155,2)</f>
        <v>0</v>
      </c>
      <c r="BL155" s="17" t="s">
        <v>129</v>
      </c>
      <c r="BM155" s="17" t="s">
        <v>271</v>
      </c>
    </row>
    <row r="156" s="10" customFormat="1" ht="22.8" customHeight="1">
      <c r="B156" s="165"/>
      <c r="D156" s="166" t="s">
        <v>66</v>
      </c>
      <c r="E156" s="176" t="s">
        <v>142</v>
      </c>
      <c r="F156" s="176" t="s">
        <v>272</v>
      </c>
      <c r="I156" s="168"/>
      <c r="J156" s="177">
        <f>BK156</f>
        <v>0</v>
      </c>
      <c r="L156" s="165"/>
      <c r="M156" s="170"/>
      <c r="N156" s="171"/>
      <c r="O156" s="171"/>
      <c r="P156" s="172">
        <f>SUM(P157:P179)</f>
        <v>0</v>
      </c>
      <c r="Q156" s="171"/>
      <c r="R156" s="172">
        <f>SUM(R157:R179)</f>
        <v>89.879324999999994</v>
      </c>
      <c r="S156" s="171"/>
      <c r="T156" s="173">
        <f>SUM(T157:T179)</f>
        <v>0</v>
      </c>
      <c r="AR156" s="166" t="s">
        <v>75</v>
      </c>
      <c r="AT156" s="174" t="s">
        <v>66</v>
      </c>
      <c r="AU156" s="174" t="s">
        <v>75</v>
      </c>
      <c r="AY156" s="166" t="s">
        <v>122</v>
      </c>
      <c r="BK156" s="175">
        <f>SUM(BK157:BK179)</f>
        <v>0</v>
      </c>
    </row>
    <row r="157" s="1" customFormat="1" ht="16.5" customHeight="1">
      <c r="B157" s="146"/>
      <c r="C157" s="178" t="s">
        <v>273</v>
      </c>
      <c r="D157" s="178" t="s">
        <v>124</v>
      </c>
      <c r="E157" s="179" t="s">
        <v>274</v>
      </c>
      <c r="F157" s="180" t="s">
        <v>275</v>
      </c>
      <c r="G157" s="181" t="s">
        <v>127</v>
      </c>
      <c r="H157" s="182">
        <v>727</v>
      </c>
      <c r="I157" s="183"/>
      <c r="J157" s="184">
        <f>ROUND(I157*H157,2)</f>
        <v>0</v>
      </c>
      <c r="K157" s="180" t="s">
        <v>128</v>
      </c>
      <c r="L157" s="35"/>
      <c r="M157" s="185" t="s">
        <v>1</v>
      </c>
      <c r="N157" s="186" t="s">
        <v>38</v>
      </c>
      <c r="O157" s="6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AR157" s="17" t="s">
        <v>129</v>
      </c>
      <c r="AT157" s="17" t="s">
        <v>124</v>
      </c>
      <c r="AU157" s="17" t="s">
        <v>77</v>
      </c>
      <c r="AY157" s="17" t="s">
        <v>122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7" t="s">
        <v>75</v>
      </c>
      <c r="BK157" s="189">
        <f>ROUND(I157*H157,2)</f>
        <v>0</v>
      </c>
      <c r="BL157" s="17" t="s">
        <v>129</v>
      </c>
      <c r="BM157" s="17" t="s">
        <v>276</v>
      </c>
    </row>
    <row r="158" s="11" customFormat="1">
      <c r="B158" s="190"/>
      <c r="D158" s="191" t="s">
        <v>147</v>
      </c>
      <c r="E158" s="198" t="s">
        <v>1</v>
      </c>
      <c r="F158" s="192" t="s">
        <v>232</v>
      </c>
      <c r="H158" s="193">
        <v>23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8" t="s">
        <v>147</v>
      </c>
      <c r="AU158" s="198" t="s">
        <v>77</v>
      </c>
      <c r="AV158" s="11" t="s">
        <v>77</v>
      </c>
      <c r="AW158" s="11" t="s">
        <v>30</v>
      </c>
      <c r="AX158" s="11" t="s">
        <v>67</v>
      </c>
      <c r="AY158" s="198" t="s">
        <v>122</v>
      </c>
    </row>
    <row r="159" s="12" customFormat="1">
      <c r="B159" s="199"/>
      <c r="D159" s="191" t="s">
        <v>147</v>
      </c>
      <c r="E159" s="200" t="s">
        <v>1</v>
      </c>
      <c r="F159" s="201" t="s">
        <v>159</v>
      </c>
      <c r="H159" s="202">
        <v>23</v>
      </c>
      <c r="I159" s="203"/>
      <c r="L159" s="199"/>
      <c r="M159" s="204"/>
      <c r="N159" s="205"/>
      <c r="O159" s="205"/>
      <c r="P159" s="205"/>
      <c r="Q159" s="205"/>
      <c r="R159" s="205"/>
      <c r="S159" s="205"/>
      <c r="T159" s="206"/>
      <c r="AT159" s="200" t="s">
        <v>147</v>
      </c>
      <c r="AU159" s="200" t="s">
        <v>77</v>
      </c>
      <c r="AV159" s="12" t="s">
        <v>134</v>
      </c>
      <c r="AW159" s="12" t="s">
        <v>30</v>
      </c>
      <c r="AX159" s="12" t="s">
        <v>67</v>
      </c>
      <c r="AY159" s="200" t="s">
        <v>122</v>
      </c>
    </row>
    <row r="160" s="11" customFormat="1">
      <c r="B160" s="190"/>
      <c r="D160" s="191" t="s">
        <v>147</v>
      </c>
      <c r="E160" s="198" t="s">
        <v>1</v>
      </c>
      <c r="F160" s="192" t="s">
        <v>277</v>
      </c>
      <c r="H160" s="193">
        <v>58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8" t="s">
        <v>147</v>
      </c>
      <c r="AU160" s="198" t="s">
        <v>77</v>
      </c>
      <c r="AV160" s="11" t="s">
        <v>77</v>
      </c>
      <c r="AW160" s="11" t="s">
        <v>30</v>
      </c>
      <c r="AX160" s="11" t="s">
        <v>67</v>
      </c>
      <c r="AY160" s="198" t="s">
        <v>122</v>
      </c>
    </row>
    <row r="161" s="11" customFormat="1">
      <c r="B161" s="190"/>
      <c r="D161" s="191" t="s">
        <v>147</v>
      </c>
      <c r="E161" s="198" t="s">
        <v>1</v>
      </c>
      <c r="F161" s="192" t="s">
        <v>278</v>
      </c>
      <c r="H161" s="193">
        <v>646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8" t="s">
        <v>147</v>
      </c>
      <c r="AU161" s="198" t="s">
        <v>77</v>
      </c>
      <c r="AV161" s="11" t="s">
        <v>77</v>
      </c>
      <c r="AW161" s="11" t="s">
        <v>30</v>
      </c>
      <c r="AX161" s="11" t="s">
        <v>67</v>
      </c>
      <c r="AY161" s="198" t="s">
        <v>122</v>
      </c>
    </row>
    <row r="162" s="12" customFormat="1">
      <c r="B162" s="199"/>
      <c r="D162" s="191" t="s">
        <v>147</v>
      </c>
      <c r="E162" s="200" t="s">
        <v>1</v>
      </c>
      <c r="F162" s="201" t="s">
        <v>159</v>
      </c>
      <c r="H162" s="202">
        <v>704</v>
      </c>
      <c r="I162" s="203"/>
      <c r="L162" s="199"/>
      <c r="M162" s="204"/>
      <c r="N162" s="205"/>
      <c r="O162" s="205"/>
      <c r="P162" s="205"/>
      <c r="Q162" s="205"/>
      <c r="R162" s="205"/>
      <c r="S162" s="205"/>
      <c r="T162" s="206"/>
      <c r="AT162" s="200" t="s">
        <v>147</v>
      </c>
      <c r="AU162" s="200" t="s">
        <v>77</v>
      </c>
      <c r="AV162" s="12" t="s">
        <v>134</v>
      </c>
      <c r="AW162" s="12" t="s">
        <v>30</v>
      </c>
      <c r="AX162" s="12" t="s">
        <v>67</v>
      </c>
      <c r="AY162" s="200" t="s">
        <v>122</v>
      </c>
    </row>
    <row r="163" s="14" customFormat="1">
      <c r="B163" s="214"/>
      <c r="D163" s="191" t="s">
        <v>147</v>
      </c>
      <c r="E163" s="215" t="s">
        <v>1</v>
      </c>
      <c r="F163" s="216" t="s">
        <v>162</v>
      </c>
      <c r="H163" s="217">
        <v>727</v>
      </c>
      <c r="I163" s="218"/>
      <c r="L163" s="214"/>
      <c r="M163" s="219"/>
      <c r="N163" s="220"/>
      <c r="O163" s="220"/>
      <c r="P163" s="220"/>
      <c r="Q163" s="220"/>
      <c r="R163" s="220"/>
      <c r="S163" s="220"/>
      <c r="T163" s="221"/>
      <c r="AT163" s="215" t="s">
        <v>147</v>
      </c>
      <c r="AU163" s="215" t="s">
        <v>77</v>
      </c>
      <c r="AV163" s="14" t="s">
        <v>129</v>
      </c>
      <c r="AW163" s="14" t="s">
        <v>30</v>
      </c>
      <c r="AX163" s="14" t="s">
        <v>75</v>
      </c>
      <c r="AY163" s="215" t="s">
        <v>122</v>
      </c>
    </row>
    <row r="164" s="1" customFormat="1" ht="16.5" customHeight="1">
      <c r="B164" s="146"/>
      <c r="C164" s="178" t="s">
        <v>279</v>
      </c>
      <c r="D164" s="178" t="s">
        <v>124</v>
      </c>
      <c r="E164" s="179" t="s">
        <v>280</v>
      </c>
      <c r="F164" s="180" t="s">
        <v>281</v>
      </c>
      <c r="G164" s="181" t="s">
        <v>127</v>
      </c>
      <c r="H164" s="182">
        <v>44</v>
      </c>
      <c r="I164" s="183"/>
      <c r="J164" s="184">
        <f>ROUND(I164*H164,2)</f>
        <v>0</v>
      </c>
      <c r="K164" s="180" t="s">
        <v>128</v>
      </c>
      <c r="L164" s="35"/>
      <c r="M164" s="185" t="s">
        <v>1</v>
      </c>
      <c r="N164" s="186" t="s">
        <v>38</v>
      </c>
      <c r="O164" s="6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AR164" s="17" t="s">
        <v>129</v>
      </c>
      <c r="AT164" s="17" t="s">
        <v>124</v>
      </c>
      <c r="AU164" s="17" t="s">
        <v>77</v>
      </c>
      <c r="AY164" s="17" t="s">
        <v>122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7" t="s">
        <v>75</v>
      </c>
      <c r="BK164" s="189">
        <f>ROUND(I164*H164,2)</f>
        <v>0</v>
      </c>
      <c r="BL164" s="17" t="s">
        <v>129</v>
      </c>
      <c r="BM164" s="17" t="s">
        <v>282</v>
      </c>
    </row>
    <row r="165" s="1" customFormat="1" ht="16.5" customHeight="1">
      <c r="B165" s="146"/>
      <c r="C165" s="178" t="s">
        <v>283</v>
      </c>
      <c r="D165" s="178" t="s">
        <v>124</v>
      </c>
      <c r="E165" s="179" t="s">
        <v>284</v>
      </c>
      <c r="F165" s="180" t="s">
        <v>285</v>
      </c>
      <c r="G165" s="181" t="s">
        <v>127</v>
      </c>
      <c r="H165" s="182">
        <v>23</v>
      </c>
      <c r="I165" s="183"/>
      <c r="J165" s="184">
        <f>ROUND(I165*H165,2)</f>
        <v>0</v>
      </c>
      <c r="K165" s="180" t="s">
        <v>128</v>
      </c>
      <c r="L165" s="35"/>
      <c r="M165" s="185" t="s">
        <v>1</v>
      </c>
      <c r="N165" s="186" t="s">
        <v>38</v>
      </c>
      <c r="O165" s="6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AR165" s="17" t="s">
        <v>129</v>
      </c>
      <c r="AT165" s="17" t="s">
        <v>124</v>
      </c>
      <c r="AU165" s="17" t="s">
        <v>77</v>
      </c>
      <c r="AY165" s="17" t="s">
        <v>122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7" t="s">
        <v>75</v>
      </c>
      <c r="BK165" s="189">
        <f>ROUND(I165*H165,2)</f>
        <v>0</v>
      </c>
      <c r="BL165" s="17" t="s">
        <v>129</v>
      </c>
      <c r="BM165" s="17" t="s">
        <v>286</v>
      </c>
    </row>
    <row r="166" s="1" customFormat="1" ht="16.5" customHeight="1">
      <c r="B166" s="146"/>
      <c r="C166" s="178" t="s">
        <v>287</v>
      </c>
      <c r="D166" s="178" t="s">
        <v>124</v>
      </c>
      <c r="E166" s="179" t="s">
        <v>288</v>
      </c>
      <c r="F166" s="180" t="s">
        <v>289</v>
      </c>
      <c r="G166" s="181" t="s">
        <v>127</v>
      </c>
      <c r="H166" s="182">
        <v>14.5</v>
      </c>
      <c r="I166" s="183"/>
      <c r="J166" s="184">
        <f>ROUND(I166*H166,2)</f>
        <v>0</v>
      </c>
      <c r="K166" s="180" t="s">
        <v>128</v>
      </c>
      <c r="L166" s="35"/>
      <c r="M166" s="185" t="s">
        <v>1</v>
      </c>
      <c r="N166" s="186" t="s">
        <v>38</v>
      </c>
      <c r="O166" s="6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AR166" s="17" t="s">
        <v>129</v>
      </c>
      <c r="AT166" s="17" t="s">
        <v>124</v>
      </c>
      <c r="AU166" s="17" t="s">
        <v>77</v>
      </c>
      <c r="AY166" s="17" t="s">
        <v>122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7" t="s">
        <v>75</v>
      </c>
      <c r="BK166" s="189">
        <f>ROUND(I166*H166,2)</f>
        <v>0</v>
      </c>
      <c r="BL166" s="17" t="s">
        <v>129</v>
      </c>
      <c r="BM166" s="17" t="s">
        <v>290</v>
      </c>
    </row>
    <row r="167" s="1" customFormat="1" ht="16.5" customHeight="1">
      <c r="B167" s="146"/>
      <c r="C167" s="178" t="s">
        <v>291</v>
      </c>
      <c r="D167" s="178" t="s">
        <v>124</v>
      </c>
      <c r="E167" s="179" t="s">
        <v>292</v>
      </c>
      <c r="F167" s="180" t="s">
        <v>293</v>
      </c>
      <c r="G167" s="181" t="s">
        <v>127</v>
      </c>
      <c r="H167" s="182">
        <v>23</v>
      </c>
      <c r="I167" s="183"/>
      <c r="J167" s="184">
        <f>ROUND(I167*H167,2)</f>
        <v>0</v>
      </c>
      <c r="K167" s="180" t="s">
        <v>128</v>
      </c>
      <c r="L167" s="35"/>
      <c r="M167" s="185" t="s">
        <v>1</v>
      </c>
      <c r="N167" s="186" t="s">
        <v>38</v>
      </c>
      <c r="O167" s="6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7" t="s">
        <v>129</v>
      </c>
      <c r="AT167" s="17" t="s">
        <v>124</v>
      </c>
      <c r="AU167" s="17" t="s">
        <v>77</v>
      </c>
      <c r="AY167" s="17" t="s">
        <v>122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75</v>
      </c>
      <c r="BK167" s="189">
        <f>ROUND(I167*H167,2)</f>
        <v>0</v>
      </c>
      <c r="BL167" s="17" t="s">
        <v>129</v>
      </c>
      <c r="BM167" s="17" t="s">
        <v>294</v>
      </c>
    </row>
    <row r="168" s="1" customFormat="1" ht="16.5" customHeight="1">
      <c r="B168" s="146"/>
      <c r="C168" s="178" t="s">
        <v>295</v>
      </c>
      <c r="D168" s="178" t="s">
        <v>124</v>
      </c>
      <c r="E168" s="179" t="s">
        <v>296</v>
      </c>
      <c r="F168" s="180" t="s">
        <v>297</v>
      </c>
      <c r="G168" s="181" t="s">
        <v>127</v>
      </c>
      <c r="H168" s="182">
        <v>37.5</v>
      </c>
      <c r="I168" s="183"/>
      <c r="J168" s="184">
        <f>ROUND(I168*H168,2)</f>
        <v>0</v>
      </c>
      <c r="K168" s="180" t="s">
        <v>128</v>
      </c>
      <c r="L168" s="35"/>
      <c r="M168" s="185" t="s">
        <v>1</v>
      </c>
      <c r="N168" s="186" t="s">
        <v>38</v>
      </c>
      <c r="O168" s="6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AR168" s="17" t="s">
        <v>129</v>
      </c>
      <c r="AT168" s="17" t="s">
        <v>124</v>
      </c>
      <c r="AU168" s="17" t="s">
        <v>77</v>
      </c>
      <c r="AY168" s="17" t="s">
        <v>122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7" t="s">
        <v>75</v>
      </c>
      <c r="BK168" s="189">
        <f>ROUND(I168*H168,2)</f>
        <v>0</v>
      </c>
      <c r="BL168" s="17" t="s">
        <v>129</v>
      </c>
      <c r="BM168" s="17" t="s">
        <v>298</v>
      </c>
    </row>
    <row r="169" s="11" customFormat="1">
      <c r="B169" s="190"/>
      <c r="D169" s="191" t="s">
        <v>147</v>
      </c>
      <c r="E169" s="198" t="s">
        <v>1</v>
      </c>
      <c r="F169" s="192" t="s">
        <v>299</v>
      </c>
      <c r="H169" s="193">
        <v>37.5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8" t="s">
        <v>147</v>
      </c>
      <c r="AU169" s="198" t="s">
        <v>77</v>
      </c>
      <c r="AV169" s="11" t="s">
        <v>77</v>
      </c>
      <c r="AW169" s="11" t="s">
        <v>30</v>
      </c>
      <c r="AX169" s="11" t="s">
        <v>75</v>
      </c>
      <c r="AY169" s="198" t="s">
        <v>122</v>
      </c>
    </row>
    <row r="170" s="1" customFormat="1" ht="16.5" customHeight="1">
      <c r="B170" s="146"/>
      <c r="C170" s="178" t="s">
        <v>300</v>
      </c>
      <c r="D170" s="178" t="s">
        <v>124</v>
      </c>
      <c r="E170" s="179" t="s">
        <v>301</v>
      </c>
      <c r="F170" s="180" t="s">
        <v>302</v>
      </c>
      <c r="G170" s="181" t="s">
        <v>127</v>
      </c>
      <c r="H170" s="182">
        <v>52.5</v>
      </c>
      <c r="I170" s="183"/>
      <c r="J170" s="184">
        <f>ROUND(I170*H170,2)</f>
        <v>0</v>
      </c>
      <c r="K170" s="180" t="s">
        <v>128</v>
      </c>
      <c r="L170" s="35"/>
      <c r="M170" s="185" t="s">
        <v>1</v>
      </c>
      <c r="N170" s="186" t="s">
        <v>38</v>
      </c>
      <c r="O170" s="6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AR170" s="17" t="s">
        <v>129</v>
      </c>
      <c r="AT170" s="17" t="s">
        <v>124</v>
      </c>
      <c r="AU170" s="17" t="s">
        <v>77</v>
      </c>
      <c r="AY170" s="17" t="s">
        <v>122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7" t="s">
        <v>75</v>
      </c>
      <c r="BK170" s="189">
        <f>ROUND(I170*H170,2)</f>
        <v>0</v>
      </c>
      <c r="BL170" s="17" t="s">
        <v>129</v>
      </c>
      <c r="BM170" s="17" t="s">
        <v>303</v>
      </c>
    </row>
    <row r="171" s="11" customFormat="1">
      <c r="B171" s="190"/>
      <c r="D171" s="191" t="s">
        <v>147</v>
      </c>
      <c r="E171" s="198" t="s">
        <v>1</v>
      </c>
      <c r="F171" s="192" t="s">
        <v>304</v>
      </c>
      <c r="H171" s="193">
        <v>52.5</v>
      </c>
      <c r="I171" s="194"/>
      <c r="L171" s="190"/>
      <c r="M171" s="195"/>
      <c r="N171" s="196"/>
      <c r="O171" s="196"/>
      <c r="P171" s="196"/>
      <c r="Q171" s="196"/>
      <c r="R171" s="196"/>
      <c r="S171" s="196"/>
      <c r="T171" s="197"/>
      <c r="AT171" s="198" t="s">
        <v>147</v>
      </c>
      <c r="AU171" s="198" t="s">
        <v>77</v>
      </c>
      <c r="AV171" s="11" t="s">
        <v>77</v>
      </c>
      <c r="AW171" s="11" t="s">
        <v>30</v>
      </c>
      <c r="AX171" s="11" t="s">
        <v>75</v>
      </c>
      <c r="AY171" s="198" t="s">
        <v>122</v>
      </c>
    </row>
    <row r="172" s="1" customFormat="1" ht="16.5" customHeight="1">
      <c r="B172" s="146"/>
      <c r="C172" s="178" t="s">
        <v>305</v>
      </c>
      <c r="D172" s="178" t="s">
        <v>124</v>
      </c>
      <c r="E172" s="179" t="s">
        <v>306</v>
      </c>
      <c r="F172" s="180" t="s">
        <v>307</v>
      </c>
      <c r="G172" s="181" t="s">
        <v>127</v>
      </c>
      <c r="H172" s="182">
        <v>52.5</v>
      </c>
      <c r="I172" s="183"/>
      <c r="J172" s="184">
        <f>ROUND(I172*H172,2)</f>
        <v>0</v>
      </c>
      <c r="K172" s="180" t="s">
        <v>128</v>
      </c>
      <c r="L172" s="35"/>
      <c r="M172" s="185" t="s">
        <v>1</v>
      </c>
      <c r="N172" s="186" t="s">
        <v>38</v>
      </c>
      <c r="O172" s="6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AR172" s="17" t="s">
        <v>129</v>
      </c>
      <c r="AT172" s="17" t="s">
        <v>124</v>
      </c>
      <c r="AU172" s="17" t="s">
        <v>77</v>
      </c>
      <c r="AY172" s="17" t="s">
        <v>122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7" t="s">
        <v>75</v>
      </c>
      <c r="BK172" s="189">
        <f>ROUND(I172*H172,2)</f>
        <v>0</v>
      </c>
      <c r="BL172" s="17" t="s">
        <v>129</v>
      </c>
      <c r="BM172" s="17" t="s">
        <v>308</v>
      </c>
    </row>
    <row r="173" s="1" customFormat="1" ht="16.5" customHeight="1">
      <c r="B173" s="146"/>
      <c r="C173" s="178" t="s">
        <v>309</v>
      </c>
      <c r="D173" s="178" t="s">
        <v>124</v>
      </c>
      <c r="E173" s="179" t="s">
        <v>310</v>
      </c>
      <c r="F173" s="180" t="s">
        <v>311</v>
      </c>
      <c r="G173" s="181" t="s">
        <v>127</v>
      </c>
      <c r="H173" s="182">
        <v>73</v>
      </c>
      <c r="I173" s="183"/>
      <c r="J173" s="184">
        <f>ROUND(I173*H173,2)</f>
        <v>0</v>
      </c>
      <c r="K173" s="180" t="s">
        <v>128</v>
      </c>
      <c r="L173" s="35"/>
      <c r="M173" s="185" t="s">
        <v>1</v>
      </c>
      <c r="N173" s="186" t="s">
        <v>38</v>
      </c>
      <c r="O173" s="65"/>
      <c r="P173" s="187">
        <f>O173*H173</f>
        <v>0</v>
      </c>
      <c r="Q173" s="187">
        <v>0.10362</v>
      </c>
      <c r="R173" s="187">
        <f>Q173*H173</f>
        <v>7.56426</v>
      </c>
      <c r="S173" s="187">
        <v>0</v>
      </c>
      <c r="T173" s="188">
        <f>S173*H173</f>
        <v>0</v>
      </c>
      <c r="AR173" s="17" t="s">
        <v>129</v>
      </c>
      <c r="AT173" s="17" t="s">
        <v>124</v>
      </c>
      <c r="AU173" s="17" t="s">
        <v>77</v>
      </c>
      <c r="AY173" s="17" t="s">
        <v>122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75</v>
      </c>
      <c r="BK173" s="189">
        <f>ROUND(I173*H173,2)</f>
        <v>0</v>
      </c>
      <c r="BL173" s="17" t="s">
        <v>129</v>
      </c>
      <c r="BM173" s="17" t="s">
        <v>312</v>
      </c>
    </row>
    <row r="174" s="11" customFormat="1">
      <c r="B174" s="190"/>
      <c r="D174" s="191" t="s">
        <v>147</v>
      </c>
      <c r="E174" s="198" t="s">
        <v>1</v>
      </c>
      <c r="F174" s="192" t="s">
        <v>313</v>
      </c>
      <c r="H174" s="193">
        <v>73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8" t="s">
        <v>147</v>
      </c>
      <c r="AU174" s="198" t="s">
        <v>77</v>
      </c>
      <c r="AV174" s="11" t="s">
        <v>77</v>
      </c>
      <c r="AW174" s="11" t="s">
        <v>30</v>
      </c>
      <c r="AX174" s="11" t="s">
        <v>75</v>
      </c>
      <c r="AY174" s="198" t="s">
        <v>122</v>
      </c>
    </row>
    <row r="175" s="1" customFormat="1" ht="16.5" customHeight="1">
      <c r="B175" s="146"/>
      <c r="C175" s="222" t="s">
        <v>314</v>
      </c>
      <c r="D175" s="222" t="s">
        <v>185</v>
      </c>
      <c r="E175" s="223" t="s">
        <v>315</v>
      </c>
      <c r="F175" s="224" t="s">
        <v>316</v>
      </c>
      <c r="G175" s="225" t="s">
        <v>127</v>
      </c>
      <c r="H175" s="226">
        <v>75.189999999999998</v>
      </c>
      <c r="I175" s="227"/>
      <c r="J175" s="228">
        <f>ROUND(I175*H175,2)</f>
        <v>0</v>
      </c>
      <c r="K175" s="224" t="s">
        <v>128</v>
      </c>
      <c r="L175" s="229"/>
      <c r="M175" s="230" t="s">
        <v>1</v>
      </c>
      <c r="N175" s="231" t="s">
        <v>38</v>
      </c>
      <c r="O175" s="65"/>
      <c r="P175" s="187">
        <f>O175*H175</f>
        <v>0</v>
      </c>
      <c r="Q175" s="187">
        <v>0.17599999999999999</v>
      </c>
      <c r="R175" s="187">
        <f>Q175*H175</f>
        <v>13.233439999999998</v>
      </c>
      <c r="S175" s="187">
        <v>0</v>
      </c>
      <c r="T175" s="188">
        <f>S175*H175</f>
        <v>0</v>
      </c>
      <c r="AR175" s="17" t="s">
        <v>163</v>
      </c>
      <c r="AT175" s="17" t="s">
        <v>185</v>
      </c>
      <c r="AU175" s="17" t="s">
        <v>77</v>
      </c>
      <c r="AY175" s="17" t="s">
        <v>122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7" t="s">
        <v>75</v>
      </c>
      <c r="BK175" s="189">
        <f>ROUND(I175*H175,2)</f>
        <v>0</v>
      </c>
      <c r="BL175" s="17" t="s">
        <v>129</v>
      </c>
      <c r="BM175" s="17" t="s">
        <v>317</v>
      </c>
    </row>
    <row r="176" s="11" customFormat="1">
      <c r="B176" s="190"/>
      <c r="D176" s="191" t="s">
        <v>147</v>
      </c>
      <c r="F176" s="192" t="s">
        <v>318</v>
      </c>
      <c r="H176" s="193">
        <v>75.189999999999998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8" t="s">
        <v>147</v>
      </c>
      <c r="AU176" s="198" t="s">
        <v>77</v>
      </c>
      <c r="AV176" s="11" t="s">
        <v>77</v>
      </c>
      <c r="AW176" s="11" t="s">
        <v>3</v>
      </c>
      <c r="AX176" s="11" t="s">
        <v>75</v>
      </c>
      <c r="AY176" s="198" t="s">
        <v>122</v>
      </c>
    </row>
    <row r="177" s="1" customFormat="1" ht="16.5" customHeight="1">
      <c r="B177" s="146"/>
      <c r="C177" s="178" t="s">
        <v>319</v>
      </c>
      <c r="D177" s="178" t="s">
        <v>124</v>
      </c>
      <c r="E177" s="179" t="s">
        <v>320</v>
      </c>
      <c r="F177" s="180" t="s">
        <v>321</v>
      </c>
      <c r="G177" s="181" t="s">
        <v>127</v>
      </c>
      <c r="H177" s="182">
        <v>323</v>
      </c>
      <c r="I177" s="183"/>
      <c r="J177" s="184">
        <f>ROUND(I177*H177,2)</f>
        <v>0</v>
      </c>
      <c r="K177" s="180" t="s">
        <v>128</v>
      </c>
      <c r="L177" s="35"/>
      <c r="M177" s="185" t="s">
        <v>1</v>
      </c>
      <c r="N177" s="186" t="s">
        <v>38</v>
      </c>
      <c r="O177" s="65"/>
      <c r="P177" s="187">
        <f>O177*H177</f>
        <v>0</v>
      </c>
      <c r="Q177" s="187">
        <v>0.098000000000000004</v>
      </c>
      <c r="R177" s="187">
        <f>Q177*H177</f>
        <v>31.654</v>
      </c>
      <c r="S177" s="187">
        <v>0</v>
      </c>
      <c r="T177" s="188">
        <f>S177*H177</f>
        <v>0</v>
      </c>
      <c r="AR177" s="17" t="s">
        <v>129</v>
      </c>
      <c r="AT177" s="17" t="s">
        <v>124</v>
      </c>
      <c r="AU177" s="17" t="s">
        <v>77</v>
      </c>
      <c r="AY177" s="17" t="s">
        <v>122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75</v>
      </c>
      <c r="BK177" s="189">
        <f>ROUND(I177*H177,2)</f>
        <v>0</v>
      </c>
      <c r="BL177" s="17" t="s">
        <v>129</v>
      </c>
      <c r="BM177" s="17" t="s">
        <v>322</v>
      </c>
    </row>
    <row r="178" s="1" customFormat="1" ht="16.5" customHeight="1">
      <c r="B178" s="146"/>
      <c r="C178" s="222" t="s">
        <v>323</v>
      </c>
      <c r="D178" s="222" t="s">
        <v>185</v>
      </c>
      <c r="E178" s="223" t="s">
        <v>324</v>
      </c>
      <c r="F178" s="224" t="s">
        <v>325</v>
      </c>
      <c r="G178" s="225" t="s">
        <v>127</v>
      </c>
      <c r="H178" s="226">
        <v>332.69</v>
      </c>
      <c r="I178" s="227"/>
      <c r="J178" s="228">
        <f>ROUND(I178*H178,2)</f>
        <v>0</v>
      </c>
      <c r="K178" s="224" t="s">
        <v>1</v>
      </c>
      <c r="L178" s="229"/>
      <c r="M178" s="230" t="s">
        <v>1</v>
      </c>
      <c r="N178" s="231" t="s">
        <v>38</v>
      </c>
      <c r="O178" s="65"/>
      <c r="P178" s="187">
        <f>O178*H178</f>
        <v>0</v>
      </c>
      <c r="Q178" s="187">
        <v>0.1125</v>
      </c>
      <c r="R178" s="187">
        <f>Q178*H178</f>
        <v>37.427624999999999</v>
      </c>
      <c r="S178" s="187">
        <v>0</v>
      </c>
      <c r="T178" s="188">
        <f>S178*H178</f>
        <v>0</v>
      </c>
      <c r="AR178" s="17" t="s">
        <v>163</v>
      </c>
      <c r="AT178" s="17" t="s">
        <v>185</v>
      </c>
      <c r="AU178" s="17" t="s">
        <v>77</v>
      </c>
      <c r="AY178" s="17" t="s">
        <v>122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7" t="s">
        <v>75</v>
      </c>
      <c r="BK178" s="189">
        <f>ROUND(I178*H178,2)</f>
        <v>0</v>
      </c>
      <c r="BL178" s="17" t="s">
        <v>129</v>
      </c>
      <c r="BM178" s="17" t="s">
        <v>326</v>
      </c>
    </row>
    <row r="179" s="11" customFormat="1">
      <c r="B179" s="190"/>
      <c r="D179" s="191" t="s">
        <v>147</v>
      </c>
      <c r="F179" s="192" t="s">
        <v>327</v>
      </c>
      <c r="H179" s="193">
        <v>332.69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8" t="s">
        <v>147</v>
      </c>
      <c r="AU179" s="198" t="s">
        <v>77</v>
      </c>
      <c r="AV179" s="11" t="s">
        <v>77</v>
      </c>
      <c r="AW179" s="11" t="s">
        <v>3</v>
      </c>
      <c r="AX179" s="11" t="s">
        <v>75</v>
      </c>
      <c r="AY179" s="198" t="s">
        <v>122</v>
      </c>
    </row>
    <row r="180" s="10" customFormat="1" ht="22.8" customHeight="1">
      <c r="B180" s="165"/>
      <c r="D180" s="166" t="s">
        <v>66</v>
      </c>
      <c r="E180" s="176" t="s">
        <v>167</v>
      </c>
      <c r="F180" s="176" t="s">
        <v>328</v>
      </c>
      <c r="I180" s="168"/>
      <c r="J180" s="177">
        <f>BK180</f>
        <v>0</v>
      </c>
      <c r="L180" s="165"/>
      <c r="M180" s="170"/>
      <c r="N180" s="171"/>
      <c r="O180" s="171"/>
      <c r="P180" s="172">
        <f>SUM(P181:P207)</f>
        <v>0</v>
      </c>
      <c r="Q180" s="171"/>
      <c r="R180" s="172">
        <f>SUM(R181:R207)</f>
        <v>39.978751849999995</v>
      </c>
      <c r="S180" s="171"/>
      <c r="T180" s="173">
        <f>SUM(T181:T207)</f>
        <v>0</v>
      </c>
      <c r="AR180" s="166" t="s">
        <v>75</v>
      </c>
      <c r="AT180" s="174" t="s">
        <v>66</v>
      </c>
      <c r="AU180" s="174" t="s">
        <v>75</v>
      </c>
      <c r="AY180" s="166" t="s">
        <v>122</v>
      </c>
      <c r="BK180" s="175">
        <f>SUM(BK181:BK207)</f>
        <v>0</v>
      </c>
    </row>
    <row r="181" s="1" customFormat="1" ht="16.5" customHeight="1">
      <c r="B181" s="146"/>
      <c r="C181" s="178" t="s">
        <v>329</v>
      </c>
      <c r="D181" s="178" t="s">
        <v>124</v>
      </c>
      <c r="E181" s="179" t="s">
        <v>330</v>
      </c>
      <c r="F181" s="180" t="s">
        <v>331</v>
      </c>
      <c r="G181" s="181" t="s">
        <v>332</v>
      </c>
      <c r="H181" s="182">
        <v>2</v>
      </c>
      <c r="I181" s="183"/>
      <c r="J181" s="184">
        <f>ROUND(I181*H181,2)</f>
        <v>0</v>
      </c>
      <c r="K181" s="180" t="s">
        <v>1</v>
      </c>
      <c r="L181" s="35"/>
      <c r="M181" s="185" t="s">
        <v>1</v>
      </c>
      <c r="N181" s="186" t="s">
        <v>38</v>
      </c>
      <c r="O181" s="65"/>
      <c r="P181" s="187">
        <f>O181*H181</f>
        <v>0</v>
      </c>
      <c r="Q181" s="187">
        <v>0.10931</v>
      </c>
      <c r="R181" s="187">
        <f>Q181*H181</f>
        <v>0.21862000000000001</v>
      </c>
      <c r="S181" s="187">
        <v>0</v>
      </c>
      <c r="T181" s="188">
        <f>S181*H181</f>
        <v>0</v>
      </c>
      <c r="AR181" s="17" t="s">
        <v>129</v>
      </c>
      <c r="AT181" s="17" t="s">
        <v>124</v>
      </c>
      <c r="AU181" s="17" t="s">
        <v>77</v>
      </c>
      <c r="AY181" s="17" t="s">
        <v>122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75</v>
      </c>
      <c r="BK181" s="189">
        <f>ROUND(I181*H181,2)</f>
        <v>0</v>
      </c>
      <c r="BL181" s="17" t="s">
        <v>129</v>
      </c>
      <c r="BM181" s="17" t="s">
        <v>333</v>
      </c>
    </row>
    <row r="182" s="1" customFormat="1" ht="16.5" customHeight="1">
      <c r="B182" s="146"/>
      <c r="C182" s="178" t="s">
        <v>334</v>
      </c>
      <c r="D182" s="178" t="s">
        <v>124</v>
      </c>
      <c r="E182" s="179" t="s">
        <v>335</v>
      </c>
      <c r="F182" s="180" t="s">
        <v>336</v>
      </c>
      <c r="G182" s="181" t="s">
        <v>332</v>
      </c>
      <c r="H182" s="182">
        <v>16</v>
      </c>
      <c r="I182" s="183"/>
      <c r="J182" s="184">
        <f>ROUND(I182*H182,2)</f>
        <v>0</v>
      </c>
      <c r="K182" s="180" t="s">
        <v>1</v>
      </c>
      <c r="L182" s="35"/>
      <c r="M182" s="185" t="s">
        <v>1</v>
      </c>
      <c r="N182" s="186" t="s">
        <v>38</v>
      </c>
      <c r="O182" s="65"/>
      <c r="P182" s="187">
        <f>O182*H182</f>
        <v>0</v>
      </c>
      <c r="Q182" s="187">
        <v>0.0010499999999999999</v>
      </c>
      <c r="R182" s="187">
        <f>Q182*H182</f>
        <v>0.016799999999999999</v>
      </c>
      <c r="S182" s="187">
        <v>0</v>
      </c>
      <c r="T182" s="188">
        <f>S182*H182</f>
        <v>0</v>
      </c>
      <c r="AR182" s="17" t="s">
        <v>129</v>
      </c>
      <c r="AT182" s="17" t="s">
        <v>124</v>
      </c>
      <c r="AU182" s="17" t="s">
        <v>77</v>
      </c>
      <c r="AY182" s="17" t="s">
        <v>122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7" t="s">
        <v>75</v>
      </c>
      <c r="BK182" s="189">
        <f>ROUND(I182*H182,2)</f>
        <v>0</v>
      </c>
      <c r="BL182" s="17" t="s">
        <v>129</v>
      </c>
      <c r="BM182" s="17" t="s">
        <v>337</v>
      </c>
    </row>
    <row r="183" s="1" customFormat="1" ht="16.5" customHeight="1">
      <c r="B183" s="146"/>
      <c r="C183" s="222" t="s">
        <v>338</v>
      </c>
      <c r="D183" s="222" t="s">
        <v>185</v>
      </c>
      <c r="E183" s="223" t="s">
        <v>339</v>
      </c>
      <c r="F183" s="224" t="s">
        <v>340</v>
      </c>
      <c r="G183" s="225" t="s">
        <v>332</v>
      </c>
      <c r="H183" s="226">
        <v>16</v>
      </c>
      <c r="I183" s="227"/>
      <c r="J183" s="228">
        <f>ROUND(I183*H183,2)</f>
        <v>0</v>
      </c>
      <c r="K183" s="224" t="s">
        <v>1</v>
      </c>
      <c r="L183" s="229"/>
      <c r="M183" s="230" t="s">
        <v>1</v>
      </c>
      <c r="N183" s="231" t="s">
        <v>38</v>
      </c>
      <c r="O183" s="65"/>
      <c r="P183" s="187">
        <f>O183*H183</f>
        <v>0</v>
      </c>
      <c r="Q183" s="187">
        <v>0.0030000000000000001</v>
      </c>
      <c r="R183" s="187">
        <f>Q183*H183</f>
        <v>0.048000000000000001</v>
      </c>
      <c r="S183" s="187">
        <v>0</v>
      </c>
      <c r="T183" s="188">
        <f>S183*H183</f>
        <v>0</v>
      </c>
      <c r="AR183" s="17" t="s">
        <v>163</v>
      </c>
      <c r="AT183" s="17" t="s">
        <v>185</v>
      </c>
      <c r="AU183" s="17" t="s">
        <v>77</v>
      </c>
      <c r="AY183" s="17" t="s">
        <v>122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7" t="s">
        <v>75</v>
      </c>
      <c r="BK183" s="189">
        <f>ROUND(I183*H183,2)</f>
        <v>0</v>
      </c>
      <c r="BL183" s="17" t="s">
        <v>129</v>
      </c>
      <c r="BM183" s="17" t="s">
        <v>341</v>
      </c>
    </row>
    <row r="184" s="1" customFormat="1" ht="16.5" customHeight="1">
      <c r="B184" s="146"/>
      <c r="C184" s="178" t="s">
        <v>342</v>
      </c>
      <c r="D184" s="178" t="s">
        <v>124</v>
      </c>
      <c r="E184" s="179" t="s">
        <v>343</v>
      </c>
      <c r="F184" s="180" t="s">
        <v>344</v>
      </c>
      <c r="G184" s="181" t="s">
        <v>332</v>
      </c>
      <c r="H184" s="182">
        <v>8</v>
      </c>
      <c r="I184" s="183"/>
      <c r="J184" s="184">
        <f>ROUND(I184*H184,2)</f>
        <v>0</v>
      </c>
      <c r="K184" s="180" t="s">
        <v>1</v>
      </c>
      <c r="L184" s="35"/>
      <c r="M184" s="185" t="s">
        <v>1</v>
      </c>
      <c r="N184" s="186" t="s">
        <v>38</v>
      </c>
      <c r="O184" s="65"/>
      <c r="P184" s="187">
        <f>O184*H184</f>
        <v>0</v>
      </c>
      <c r="Q184" s="187">
        <v>0.10940999999999999</v>
      </c>
      <c r="R184" s="187">
        <f>Q184*H184</f>
        <v>0.87527999999999995</v>
      </c>
      <c r="S184" s="187">
        <v>0</v>
      </c>
      <c r="T184" s="188">
        <f>S184*H184</f>
        <v>0</v>
      </c>
      <c r="AR184" s="17" t="s">
        <v>129</v>
      </c>
      <c r="AT184" s="17" t="s">
        <v>124</v>
      </c>
      <c r="AU184" s="17" t="s">
        <v>77</v>
      </c>
      <c r="AY184" s="17" t="s">
        <v>122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7" t="s">
        <v>75</v>
      </c>
      <c r="BK184" s="189">
        <f>ROUND(I184*H184,2)</f>
        <v>0</v>
      </c>
      <c r="BL184" s="17" t="s">
        <v>129</v>
      </c>
      <c r="BM184" s="17" t="s">
        <v>345</v>
      </c>
    </row>
    <row r="185" s="1" customFormat="1" ht="16.5" customHeight="1">
      <c r="B185" s="146"/>
      <c r="C185" s="222" t="s">
        <v>346</v>
      </c>
      <c r="D185" s="222" t="s">
        <v>185</v>
      </c>
      <c r="E185" s="223" t="s">
        <v>347</v>
      </c>
      <c r="F185" s="224" t="s">
        <v>348</v>
      </c>
      <c r="G185" s="225" t="s">
        <v>332</v>
      </c>
      <c r="H185" s="226">
        <v>8</v>
      </c>
      <c r="I185" s="227"/>
      <c r="J185" s="228">
        <f>ROUND(I185*H185,2)</f>
        <v>0</v>
      </c>
      <c r="K185" s="224" t="s">
        <v>1</v>
      </c>
      <c r="L185" s="229"/>
      <c r="M185" s="230" t="s">
        <v>1</v>
      </c>
      <c r="N185" s="231" t="s">
        <v>38</v>
      </c>
      <c r="O185" s="65"/>
      <c r="P185" s="187">
        <f>O185*H185</f>
        <v>0</v>
      </c>
      <c r="Q185" s="187">
        <v>0.0025000000000000001</v>
      </c>
      <c r="R185" s="187">
        <f>Q185*H185</f>
        <v>0.02</v>
      </c>
      <c r="S185" s="187">
        <v>0</v>
      </c>
      <c r="T185" s="188">
        <f>S185*H185</f>
        <v>0</v>
      </c>
      <c r="AR185" s="17" t="s">
        <v>163</v>
      </c>
      <c r="AT185" s="17" t="s">
        <v>185</v>
      </c>
      <c r="AU185" s="17" t="s">
        <v>77</v>
      </c>
      <c r="AY185" s="17" t="s">
        <v>122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7" t="s">
        <v>75</v>
      </c>
      <c r="BK185" s="189">
        <f>ROUND(I185*H185,2)</f>
        <v>0</v>
      </c>
      <c r="BL185" s="17" t="s">
        <v>129</v>
      </c>
      <c r="BM185" s="17" t="s">
        <v>349</v>
      </c>
    </row>
    <row r="186" s="1" customFormat="1" ht="16.5" customHeight="1">
      <c r="B186" s="146"/>
      <c r="C186" s="178" t="s">
        <v>350</v>
      </c>
      <c r="D186" s="178" t="s">
        <v>124</v>
      </c>
      <c r="E186" s="179" t="s">
        <v>351</v>
      </c>
      <c r="F186" s="180" t="s">
        <v>352</v>
      </c>
      <c r="G186" s="181" t="s">
        <v>127</v>
      </c>
      <c r="H186" s="182">
        <v>19.625</v>
      </c>
      <c r="I186" s="183"/>
      <c r="J186" s="184">
        <f>ROUND(I186*H186,2)</f>
        <v>0</v>
      </c>
      <c r="K186" s="180" t="s">
        <v>128</v>
      </c>
      <c r="L186" s="35"/>
      <c r="M186" s="185" t="s">
        <v>1</v>
      </c>
      <c r="N186" s="186" t="s">
        <v>38</v>
      </c>
      <c r="O186" s="65"/>
      <c r="P186" s="187">
        <f>O186*H186</f>
        <v>0</v>
      </c>
      <c r="Q186" s="187">
        <v>0.00059999999999999995</v>
      </c>
      <c r="R186" s="187">
        <f>Q186*H186</f>
        <v>0.011774999999999999</v>
      </c>
      <c r="S186" s="187">
        <v>0</v>
      </c>
      <c r="T186" s="188">
        <f>S186*H186</f>
        <v>0</v>
      </c>
      <c r="AR186" s="17" t="s">
        <v>129</v>
      </c>
      <c r="AT186" s="17" t="s">
        <v>124</v>
      </c>
      <c r="AU186" s="17" t="s">
        <v>77</v>
      </c>
      <c r="AY186" s="17" t="s">
        <v>122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75</v>
      </c>
      <c r="BK186" s="189">
        <f>ROUND(I186*H186,2)</f>
        <v>0</v>
      </c>
      <c r="BL186" s="17" t="s">
        <v>129</v>
      </c>
      <c r="BM186" s="17" t="s">
        <v>353</v>
      </c>
    </row>
    <row r="187" s="1" customFormat="1" ht="16.5" customHeight="1">
      <c r="B187" s="146"/>
      <c r="C187" s="178" t="s">
        <v>354</v>
      </c>
      <c r="D187" s="178" t="s">
        <v>124</v>
      </c>
      <c r="E187" s="179" t="s">
        <v>355</v>
      </c>
      <c r="F187" s="180" t="s">
        <v>356</v>
      </c>
      <c r="G187" s="181" t="s">
        <v>137</v>
      </c>
      <c r="H187" s="182">
        <v>36.969999999999999</v>
      </c>
      <c r="I187" s="183"/>
      <c r="J187" s="184">
        <f>ROUND(I187*H187,2)</f>
        <v>0</v>
      </c>
      <c r="K187" s="180" t="s">
        <v>128</v>
      </c>
      <c r="L187" s="35"/>
      <c r="M187" s="185" t="s">
        <v>1</v>
      </c>
      <c r="N187" s="186" t="s">
        <v>38</v>
      </c>
      <c r="O187" s="65"/>
      <c r="P187" s="187">
        <f>O187*H187</f>
        <v>0</v>
      </c>
      <c r="Q187" s="187">
        <v>0.080879999999999994</v>
      </c>
      <c r="R187" s="187">
        <f>Q187*H187</f>
        <v>2.9901335999999996</v>
      </c>
      <c r="S187" s="187">
        <v>0</v>
      </c>
      <c r="T187" s="188">
        <f>S187*H187</f>
        <v>0</v>
      </c>
      <c r="AR187" s="17" t="s">
        <v>129</v>
      </c>
      <c r="AT187" s="17" t="s">
        <v>124</v>
      </c>
      <c r="AU187" s="17" t="s">
        <v>77</v>
      </c>
      <c r="AY187" s="17" t="s">
        <v>122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7" t="s">
        <v>75</v>
      </c>
      <c r="BK187" s="189">
        <f>ROUND(I187*H187,2)</f>
        <v>0</v>
      </c>
      <c r="BL187" s="17" t="s">
        <v>129</v>
      </c>
      <c r="BM187" s="17" t="s">
        <v>357</v>
      </c>
    </row>
    <row r="188" s="11" customFormat="1">
      <c r="B188" s="190"/>
      <c r="D188" s="191" t="s">
        <v>147</v>
      </c>
      <c r="E188" s="198" t="s">
        <v>1</v>
      </c>
      <c r="F188" s="192" t="s">
        <v>171</v>
      </c>
      <c r="H188" s="193">
        <v>10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8" t="s">
        <v>147</v>
      </c>
      <c r="AU188" s="198" t="s">
        <v>77</v>
      </c>
      <c r="AV188" s="11" t="s">
        <v>77</v>
      </c>
      <c r="AW188" s="11" t="s">
        <v>30</v>
      </c>
      <c r="AX188" s="11" t="s">
        <v>67</v>
      </c>
      <c r="AY188" s="198" t="s">
        <v>122</v>
      </c>
    </row>
    <row r="189" s="11" customFormat="1">
      <c r="B189" s="190"/>
      <c r="D189" s="191" t="s">
        <v>147</v>
      </c>
      <c r="E189" s="198" t="s">
        <v>1</v>
      </c>
      <c r="F189" s="192" t="s">
        <v>358</v>
      </c>
      <c r="H189" s="193">
        <v>8.9900000000000002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8" t="s">
        <v>147</v>
      </c>
      <c r="AU189" s="198" t="s">
        <v>77</v>
      </c>
      <c r="AV189" s="11" t="s">
        <v>77</v>
      </c>
      <c r="AW189" s="11" t="s">
        <v>30</v>
      </c>
      <c r="AX189" s="11" t="s">
        <v>67</v>
      </c>
      <c r="AY189" s="198" t="s">
        <v>122</v>
      </c>
    </row>
    <row r="190" s="11" customFormat="1">
      <c r="B190" s="190"/>
      <c r="D190" s="191" t="s">
        <v>147</v>
      </c>
      <c r="E190" s="198" t="s">
        <v>1</v>
      </c>
      <c r="F190" s="192" t="s">
        <v>359</v>
      </c>
      <c r="H190" s="193">
        <v>17.98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8" t="s">
        <v>147</v>
      </c>
      <c r="AU190" s="198" t="s">
        <v>77</v>
      </c>
      <c r="AV190" s="11" t="s">
        <v>77</v>
      </c>
      <c r="AW190" s="11" t="s">
        <v>30</v>
      </c>
      <c r="AX190" s="11" t="s">
        <v>67</v>
      </c>
      <c r="AY190" s="198" t="s">
        <v>122</v>
      </c>
    </row>
    <row r="191" s="14" customFormat="1">
      <c r="B191" s="214"/>
      <c r="D191" s="191" t="s">
        <v>147</v>
      </c>
      <c r="E191" s="215" t="s">
        <v>1</v>
      </c>
      <c r="F191" s="216" t="s">
        <v>162</v>
      </c>
      <c r="H191" s="217">
        <v>36.969999999999999</v>
      </c>
      <c r="I191" s="218"/>
      <c r="L191" s="214"/>
      <c r="M191" s="219"/>
      <c r="N191" s="220"/>
      <c r="O191" s="220"/>
      <c r="P191" s="220"/>
      <c r="Q191" s="220"/>
      <c r="R191" s="220"/>
      <c r="S191" s="220"/>
      <c r="T191" s="221"/>
      <c r="AT191" s="215" t="s">
        <v>147</v>
      </c>
      <c r="AU191" s="215" t="s">
        <v>77</v>
      </c>
      <c r="AV191" s="14" t="s">
        <v>129</v>
      </c>
      <c r="AW191" s="14" t="s">
        <v>30</v>
      </c>
      <c r="AX191" s="14" t="s">
        <v>75</v>
      </c>
      <c r="AY191" s="215" t="s">
        <v>122</v>
      </c>
    </row>
    <row r="192" s="1" customFormat="1" ht="16.5" customHeight="1">
      <c r="B192" s="146"/>
      <c r="C192" s="222" t="s">
        <v>360</v>
      </c>
      <c r="D192" s="222" t="s">
        <v>185</v>
      </c>
      <c r="E192" s="223" t="s">
        <v>361</v>
      </c>
      <c r="F192" s="224" t="s">
        <v>362</v>
      </c>
      <c r="G192" s="225" t="s">
        <v>137</v>
      </c>
      <c r="H192" s="226">
        <v>19.18</v>
      </c>
      <c r="I192" s="227"/>
      <c r="J192" s="228">
        <f>ROUND(I192*H192,2)</f>
        <v>0</v>
      </c>
      <c r="K192" s="224" t="s">
        <v>128</v>
      </c>
      <c r="L192" s="229"/>
      <c r="M192" s="230" t="s">
        <v>1</v>
      </c>
      <c r="N192" s="231" t="s">
        <v>38</v>
      </c>
      <c r="O192" s="65"/>
      <c r="P192" s="187">
        <f>O192*H192</f>
        <v>0</v>
      </c>
      <c r="Q192" s="187">
        <v>0.045999999999999999</v>
      </c>
      <c r="R192" s="187">
        <f>Q192*H192</f>
        <v>0.88227999999999995</v>
      </c>
      <c r="S192" s="187">
        <v>0</v>
      </c>
      <c r="T192" s="188">
        <f>S192*H192</f>
        <v>0</v>
      </c>
      <c r="AR192" s="17" t="s">
        <v>163</v>
      </c>
      <c r="AT192" s="17" t="s">
        <v>185</v>
      </c>
      <c r="AU192" s="17" t="s">
        <v>77</v>
      </c>
      <c r="AY192" s="17" t="s">
        <v>122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75</v>
      </c>
      <c r="BK192" s="189">
        <f>ROUND(I192*H192,2)</f>
        <v>0</v>
      </c>
      <c r="BL192" s="17" t="s">
        <v>129</v>
      </c>
      <c r="BM192" s="17" t="s">
        <v>363</v>
      </c>
    </row>
    <row r="193" s="11" customFormat="1">
      <c r="B193" s="190"/>
      <c r="D193" s="191" t="s">
        <v>147</v>
      </c>
      <c r="F193" s="192" t="s">
        <v>364</v>
      </c>
      <c r="H193" s="193">
        <v>19.18</v>
      </c>
      <c r="I193" s="194"/>
      <c r="L193" s="190"/>
      <c r="M193" s="195"/>
      <c r="N193" s="196"/>
      <c r="O193" s="196"/>
      <c r="P193" s="196"/>
      <c r="Q193" s="196"/>
      <c r="R193" s="196"/>
      <c r="S193" s="196"/>
      <c r="T193" s="197"/>
      <c r="AT193" s="198" t="s">
        <v>147</v>
      </c>
      <c r="AU193" s="198" t="s">
        <v>77</v>
      </c>
      <c r="AV193" s="11" t="s">
        <v>77</v>
      </c>
      <c r="AW193" s="11" t="s">
        <v>3</v>
      </c>
      <c r="AX193" s="11" t="s">
        <v>75</v>
      </c>
      <c r="AY193" s="198" t="s">
        <v>122</v>
      </c>
    </row>
    <row r="194" s="1" customFormat="1" ht="16.5" customHeight="1">
      <c r="B194" s="146"/>
      <c r="C194" s="178" t="s">
        <v>365</v>
      </c>
      <c r="D194" s="178" t="s">
        <v>124</v>
      </c>
      <c r="E194" s="179" t="s">
        <v>366</v>
      </c>
      <c r="F194" s="180" t="s">
        <v>367</v>
      </c>
      <c r="G194" s="181" t="s">
        <v>127</v>
      </c>
      <c r="H194" s="182">
        <v>19.625</v>
      </c>
      <c r="I194" s="183"/>
      <c r="J194" s="184">
        <f>ROUND(I194*H194,2)</f>
        <v>0</v>
      </c>
      <c r="K194" s="180" t="s">
        <v>128</v>
      </c>
      <c r="L194" s="35"/>
      <c r="M194" s="185" t="s">
        <v>1</v>
      </c>
      <c r="N194" s="186" t="s">
        <v>38</v>
      </c>
      <c r="O194" s="65"/>
      <c r="P194" s="187">
        <f>O194*H194</f>
        <v>0</v>
      </c>
      <c r="Q194" s="187">
        <v>1.0000000000000001E-05</v>
      </c>
      <c r="R194" s="187">
        <f>Q194*H194</f>
        <v>0.00019625000000000003</v>
      </c>
      <c r="S194" s="187">
        <v>0</v>
      </c>
      <c r="T194" s="188">
        <f>S194*H194</f>
        <v>0</v>
      </c>
      <c r="AR194" s="17" t="s">
        <v>129</v>
      </c>
      <c r="AT194" s="17" t="s">
        <v>124</v>
      </c>
      <c r="AU194" s="17" t="s">
        <v>77</v>
      </c>
      <c r="AY194" s="17" t="s">
        <v>122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7" t="s">
        <v>75</v>
      </c>
      <c r="BK194" s="189">
        <f>ROUND(I194*H194,2)</f>
        <v>0</v>
      </c>
      <c r="BL194" s="17" t="s">
        <v>129</v>
      </c>
      <c r="BM194" s="17" t="s">
        <v>368</v>
      </c>
    </row>
    <row r="195" s="1" customFormat="1" ht="16.5" customHeight="1">
      <c r="B195" s="146"/>
      <c r="C195" s="178" t="s">
        <v>369</v>
      </c>
      <c r="D195" s="178" t="s">
        <v>124</v>
      </c>
      <c r="E195" s="179" t="s">
        <v>370</v>
      </c>
      <c r="F195" s="180" t="s">
        <v>371</v>
      </c>
      <c r="G195" s="181" t="s">
        <v>137</v>
      </c>
      <c r="H195" s="182">
        <v>130</v>
      </c>
      <c r="I195" s="183"/>
      <c r="J195" s="184">
        <f>ROUND(I195*H195,2)</f>
        <v>0</v>
      </c>
      <c r="K195" s="180" t="s">
        <v>1</v>
      </c>
      <c r="L195" s="35"/>
      <c r="M195" s="185" t="s">
        <v>1</v>
      </c>
      <c r="N195" s="186" t="s">
        <v>38</v>
      </c>
      <c r="O195" s="65"/>
      <c r="P195" s="187">
        <f>O195*H195</f>
        <v>0</v>
      </c>
      <c r="Q195" s="187">
        <v>0.15540000000000001</v>
      </c>
      <c r="R195" s="187">
        <f>Q195*H195</f>
        <v>20.202000000000002</v>
      </c>
      <c r="S195" s="187">
        <v>0</v>
      </c>
      <c r="T195" s="188">
        <f>S195*H195</f>
        <v>0</v>
      </c>
      <c r="AR195" s="17" t="s">
        <v>129</v>
      </c>
      <c r="AT195" s="17" t="s">
        <v>124</v>
      </c>
      <c r="AU195" s="17" t="s">
        <v>77</v>
      </c>
      <c r="AY195" s="17" t="s">
        <v>122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7" t="s">
        <v>75</v>
      </c>
      <c r="BK195" s="189">
        <f>ROUND(I195*H195,2)</f>
        <v>0</v>
      </c>
      <c r="BL195" s="17" t="s">
        <v>129</v>
      </c>
      <c r="BM195" s="17" t="s">
        <v>372</v>
      </c>
    </row>
    <row r="196" s="1" customFormat="1" ht="16.5" customHeight="1">
      <c r="B196" s="146"/>
      <c r="C196" s="222" t="s">
        <v>373</v>
      </c>
      <c r="D196" s="222" t="s">
        <v>185</v>
      </c>
      <c r="E196" s="223" t="s">
        <v>374</v>
      </c>
      <c r="F196" s="224" t="s">
        <v>375</v>
      </c>
      <c r="G196" s="225" t="s">
        <v>137</v>
      </c>
      <c r="H196" s="226">
        <v>131.30000000000001</v>
      </c>
      <c r="I196" s="227"/>
      <c r="J196" s="228">
        <f>ROUND(I196*H196,2)</f>
        <v>0</v>
      </c>
      <c r="K196" s="224" t="s">
        <v>1</v>
      </c>
      <c r="L196" s="229"/>
      <c r="M196" s="230" t="s">
        <v>1</v>
      </c>
      <c r="N196" s="231" t="s">
        <v>38</v>
      </c>
      <c r="O196" s="65"/>
      <c r="P196" s="187">
        <f>O196*H196</f>
        <v>0</v>
      </c>
      <c r="Q196" s="187">
        <v>0.081000000000000003</v>
      </c>
      <c r="R196" s="187">
        <f>Q196*H196</f>
        <v>10.635300000000001</v>
      </c>
      <c r="S196" s="187">
        <v>0</v>
      </c>
      <c r="T196" s="188">
        <f>S196*H196</f>
        <v>0</v>
      </c>
      <c r="AR196" s="17" t="s">
        <v>163</v>
      </c>
      <c r="AT196" s="17" t="s">
        <v>185</v>
      </c>
      <c r="AU196" s="17" t="s">
        <v>77</v>
      </c>
      <c r="AY196" s="17" t="s">
        <v>122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7" t="s">
        <v>75</v>
      </c>
      <c r="BK196" s="189">
        <f>ROUND(I196*H196,2)</f>
        <v>0</v>
      </c>
      <c r="BL196" s="17" t="s">
        <v>129</v>
      </c>
      <c r="BM196" s="17" t="s">
        <v>376</v>
      </c>
    </row>
    <row r="197" s="11" customFormat="1">
      <c r="B197" s="190"/>
      <c r="D197" s="191" t="s">
        <v>147</v>
      </c>
      <c r="F197" s="192" t="s">
        <v>377</v>
      </c>
      <c r="H197" s="193">
        <v>131.30000000000001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8" t="s">
        <v>147</v>
      </c>
      <c r="AU197" s="198" t="s">
        <v>77</v>
      </c>
      <c r="AV197" s="11" t="s">
        <v>77</v>
      </c>
      <c r="AW197" s="11" t="s">
        <v>3</v>
      </c>
      <c r="AX197" s="11" t="s">
        <v>75</v>
      </c>
      <c r="AY197" s="198" t="s">
        <v>122</v>
      </c>
    </row>
    <row r="198" s="1" customFormat="1" ht="16.5" customHeight="1">
      <c r="B198" s="146"/>
      <c r="C198" s="178" t="s">
        <v>378</v>
      </c>
      <c r="D198" s="178" t="s">
        <v>124</v>
      </c>
      <c r="E198" s="179" t="s">
        <v>379</v>
      </c>
      <c r="F198" s="180" t="s">
        <v>380</v>
      </c>
      <c r="G198" s="181" t="s">
        <v>137</v>
      </c>
      <c r="H198" s="182">
        <v>22</v>
      </c>
      <c r="I198" s="183"/>
      <c r="J198" s="184">
        <f>ROUND(I198*H198,2)</f>
        <v>0</v>
      </c>
      <c r="K198" s="180" t="s">
        <v>1</v>
      </c>
      <c r="L198" s="35"/>
      <c r="M198" s="185" t="s">
        <v>1</v>
      </c>
      <c r="N198" s="186" t="s">
        <v>38</v>
      </c>
      <c r="O198" s="65"/>
      <c r="P198" s="187">
        <f>O198*H198</f>
        <v>0</v>
      </c>
      <c r="Q198" s="187">
        <v>0.1295</v>
      </c>
      <c r="R198" s="187">
        <f>Q198*H198</f>
        <v>2.8490000000000002</v>
      </c>
      <c r="S198" s="187">
        <v>0</v>
      </c>
      <c r="T198" s="188">
        <f>S198*H198</f>
        <v>0</v>
      </c>
      <c r="AR198" s="17" t="s">
        <v>129</v>
      </c>
      <c r="AT198" s="17" t="s">
        <v>124</v>
      </c>
      <c r="AU198" s="17" t="s">
        <v>77</v>
      </c>
      <c r="AY198" s="17" t="s">
        <v>122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7" t="s">
        <v>75</v>
      </c>
      <c r="BK198" s="189">
        <f>ROUND(I198*H198,2)</f>
        <v>0</v>
      </c>
      <c r="BL198" s="17" t="s">
        <v>129</v>
      </c>
      <c r="BM198" s="17" t="s">
        <v>381</v>
      </c>
    </row>
    <row r="199" s="1" customFormat="1" ht="16.5" customHeight="1">
      <c r="B199" s="146"/>
      <c r="C199" s="222" t="s">
        <v>382</v>
      </c>
      <c r="D199" s="222" t="s">
        <v>185</v>
      </c>
      <c r="E199" s="223" t="s">
        <v>383</v>
      </c>
      <c r="F199" s="224" t="s">
        <v>384</v>
      </c>
      <c r="G199" s="225" t="s">
        <v>137</v>
      </c>
      <c r="H199" s="226">
        <v>22.219999999999999</v>
      </c>
      <c r="I199" s="227"/>
      <c r="J199" s="228">
        <f>ROUND(I199*H199,2)</f>
        <v>0</v>
      </c>
      <c r="K199" s="224" t="s">
        <v>128</v>
      </c>
      <c r="L199" s="229"/>
      <c r="M199" s="230" t="s">
        <v>1</v>
      </c>
      <c r="N199" s="231" t="s">
        <v>38</v>
      </c>
      <c r="O199" s="65"/>
      <c r="P199" s="187">
        <f>O199*H199</f>
        <v>0</v>
      </c>
      <c r="Q199" s="187">
        <v>0.044999999999999998</v>
      </c>
      <c r="R199" s="187">
        <f>Q199*H199</f>
        <v>0.9998999999999999</v>
      </c>
      <c r="S199" s="187">
        <v>0</v>
      </c>
      <c r="T199" s="188">
        <f>S199*H199</f>
        <v>0</v>
      </c>
      <c r="AR199" s="17" t="s">
        <v>163</v>
      </c>
      <c r="AT199" s="17" t="s">
        <v>185</v>
      </c>
      <c r="AU199" s="17" t="s">
        <v>77</v>
      </c>
      <c r="AY199" s="17" t="s">
        <v>122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7" t="s">
        <v>75</v>
      </c>
      <c r="BK199" s="189">
        <f>ROUND(I199*H199,2)</f>
        <v>0</v>
      </c>
      <c r="BL199" s="17" t="s">
        <v>129</v>
      </c>
      <c r="BM199" s="17" t="s">
        <v>385</v>
      </c>
    </row>
    <row r="200" s="11" customFormat="1">
      <c r="B200" s="190"/>
      <c r="D200" s="191" t="s">
        <v>147</v>
      </c>
      <c r="F200" s="192" t="s">
        <v>386</v>
      </c>
      <c r="H200" s="193">
        <v>22.219999999999999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8" t="s">
        <v>147</v>
      </c>
      <c r="AU200" s="198" t="s">
        <v>77</v>
      </c>
      <c r="AV200" s="11" t="s">
        <v>77</v>
      </c>
      <c r="AW200" s="11" t="s">
        <v>3</v>
      </c>
      <c r="AX200" s="11" t="s">
        <v>75</v>
      </c>
      <c r="AY200" s="198" t="s">
        <v>122</v>
      </c>
    </row>
    <row r="201" s="1" customFormat="1" ht="16.5" customHeight="1">
      <c r="B201" s="146"/>
      <c r="C201" s="178" t="s">
        <v>387</v>
      </c>
      <c r="D201" s="178" t="s">
        <v>124</v>
      </c>
      <c r="E201" s="179" t="s">
        <v>388</v>
      </c>
      <c r="F201" s="180" t="s">
        <v>389</v>
      </c>
      <c r="G201" s="181" t="s">
        <v>127</v>
      </c>
      <c r="H201" s="182">
        <v>460.89999999999998</v>
      </c>
      <c r="I201" s="183"/>
      <c r="J201" s="184">
        <f>ROUND(I201*H201,2)</f>
        <v>0</v>
      </c>
      <c r="K201" s="180" t="s">
        <v>128</v>
      </c>
      <c r="L201" s="35"/>
      <c r="M201" s="185" t="s">
        <v>1</v>
      </c>
      <c r="N201" s="186" t="s">
        <v>38</v>
      </c>
      <c r="O201" s="65"/>
      <c r="P201" s="187">
        <f>O201*H201</f>
        <v>0</v>
      </c>
      <c r="Q201" s="187">
        <v>0.00048000000000000001</v>
      </c>
      <c r="R201" s="187">
        <f>Q201*H201</f>
        <v>0.22123199999999998</v>
      </c>
      <c r="S201" s="187">
        <v>0</v>
      </c>
      <c r="T201" s="188">
        <f>S201*H201</f>
        <v>0</v>
      </c>
      <c r="AR201" s="17" t="s">
        <v>129</v>
      </c>
      <c r="AT201" s="17" t="s">
        <v>124</v>
      </c>
      <c r="AU201" s="17" t="s">
        <v>77</v>
      </c>
      <c r="AY201" s="17" t="s">
        <v>122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7" t="s">
        <v>75</v>
      </c>
      <c r="BK201" s="189">
        <f>ROUND(I201*H201,2)</f>
        <v>0</v>
      </c>
      <c r="BL201" s="17" t="s">
        <v>129</v>
      </c>
      <c r="BM201" s="17" t="s">
        <v>390</v>
      </c>
    </row>
    <row r="202" s="13" customFormat="1">
      <c r="B202" s="207"/>
      <c r="D202" s="191" t="s">
        <v>147</v>
      </c>
      <c r="E202" s="208" t="s">
        <v>1</v>
      </c>
      <c r="F202" s="209" t="s">
        <v>160</v>
      </c>
      <c r="H202" s="208" t="s">
        <v>1</v>
      </c>
      <c r="I202" s="210"/>
      <c r="L202" s="207"/>
      <c r="M202" s="211"/>
      <c r="N202" s="212"/>
      <c r="O202" s="212"/>
      <c r="P202" s="212"/>
      <c r="Q202" s="212"/>
      <c r="R202" s="212"/>
      <c r="S202" s="212"/>
      <c r="T202" s="213"/>
      <c r="AT202" s="208" t="s">
        <v>147</v>
      </c>
      <c r="AU202" s="208" t="s">
        <v>77</v>
      </c>
      <c r="AV202" s="13" t="s">
        <v>75</v>
      </c>
      <c r="AW202" s="13" t="s">
        <v>30</v>
      </c>
      <c r="AX202" s="13" t="s">
        <v>67</v>
      </c>
      <c r="AY202" s="208" t="s">
        <v>122</v>
      </c>
    </row>
    <row r="203" s="11" customFormat="1">
      <c r="B203" s="190"/>
      <c r="D203" s="191" t="s">
        <v>147</v>
      </c>
      <c r="E203" s="198" t="s">
        <v>1</v>
      </c>
      <c r="F203" s="192" t="s">
        <v>243</v>
      </c>
      <c r="H203" s="193">
        <v>460.89999999999998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8" t="s">
        <v>147</v>
      </c>
      <c r="AU203" s="198" t="s">
        <v>77</v>
      </c>
      <c r="AV203" s="11" t="s">
        <v>77</v>
      </c>
      <c r="AW203" s="11" t="s">
        <v>30</v>
      </c>
      <c r="AX203" s="11" t="s">
        <v>75</v>
      </c>
      <c r="AY203" s="198" t="s">
        <v>122</v>
      </c>
    </row>
    <row r="204" s="1" customFormat="1" ht="16.5" customHeight="1">
      <c r="B204" s="146"/>
      <c r="C204" s="178" t="s">
        <v>391</v>
      </c>
      <c r="D204" s="178" t="s">
        <v>124</v>
      </c>
      <c r="E204" s="179" t="s">
        <v>392</v>
      </c>
      <c r="F204" s="180" t="s">
        <v>393</v>
      </c>
      <c r="G204" s="181" t="s">
        <v>137</v>
      </c>
      <c r="H204" s="182">
        <v>13.5</v>
      </c>
      <c r="I204" s="183"/>
      <c r="J204" s="184">
        <f>ROUND(I204*H204,2)</f>
        <v>0</v>
      </c>
      <c r="K204" s="180" t="s">
        <v>128</v>
      </c>
      <c r="L204" s="35"/>
      <c r="M204" s="185" t="s">
        <v>1</v>
      </c>
      <c r="N204" s="186" t="s">
        <v>38</v>
      </c>
      <c r="O204" s="65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AR204" s="17" t="s">
        <v>129</v>
      </c>
      <c r="AT204" s="17" t="s">
        <v>124</v>
      </c>
      <c r="AU204" s="17" t="s">
        <v>77</v>
      </c>
      <c r="AY204" s="17" t="s">
        <v>122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7" t="s">
        <v>75</v>
      </c>
      <c r="BK204" s="189">
        <f>ROUND(I204*H204,2)</f>
        <v>0</v>
      </c>
      <c r="BL204" s="17" t="s">
        <v>129</v>
      </c>
      <c r="BM204" s="17" t="s">
        <v>394</v>
      </c>
    </row>
    <row r="205" s="1" customFormat="1" ht="16.5" customHeight="1">
      <c r="B205" s="146"/>
      <c r="C205" s="178" t="s">
        <v>395</v>
      </c>
      <c r="D205" s="178" t="s">
        <v>124</v>
      </c>
      <c r="E205" s="179" t="s">
        <v>396</v>
      </c>
      <c r="F205" s="180" t="s">
        <v>397</v>
      </c>
      <c r="G205" s="181" t="s">
        <v>137</v>
      </c>
      <c r="H205" s="182">
        <v>13.5</v>
      </c>
      <c r="I205" s="183"/>
      <c r="J205" s="184">
        <f>ROUND(I205*H205,2)</f>
        <v>0</v>
      </c>
      <c r="K205" s="180" t="s">
        <v>128</v>
      </c>
      <c r="L205" s="35"/>
      <c r="M205" s="185" t="s">
        <v>1</v>
      </c>
      <c r="N205" s="186" t="s">
        <v>38</v>
      </c>
      <c r="O205" s="65"/>
      <c r="P205" s="187">
        <f>O205*H205</f>
        <v>0</v>
      </c>
      <c r="Q205" s="187">
        <v>0.00060999999999999997</v>
      </c>
      <c r="R205" s="187">
        <f>Q205*H205</f>
        <v>0.0082349999999999993</v>
      </c>
      <c r="S205" s="187">
        <v>0</v>
      </c>
      <c r="T205" s="188">
        <f>S205*H205</f>
        <v>0</v>
      </c>
      <c r="AR205" s="17" t="s">
        <v>129</v>
      </c>
      <c r="AT205" s="17" t="s">
        <v>124</v>
      </c>
      <c r="AU205" s="17" t="s">
        <v>77</v>
      </c>
      <c r="AY205" s="17" t="s">
        <v>122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7" t="s">
        <v>75</v>
      </c>
      <c r="BK205" s="189">
        <f>ROUND(I205*H205,2)</f>
        <v>0</v>
      </c>
      <c r="BL205" s="17" t="s">
        <v>129</v>
      </c>
      <c r="BM205" s="17" t="s">
        <v>398</v>
      </c>
    </row>
    <row r="206" s="11" customFormat="1">
      <c r="B206" s="190"/>
      <c r="D206" s="191" t="s">
        <v>147</v>
      </c>
      <c r="E206" s="198" t="s">
        <v>1</v>
      </c>
      <c r="F206" s="192" t="s">
        <v>399</v>
      </c>
      <c r="H206" s="193">
        <v>13.5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8" t="s">
        <v>147</v>
      </c>
      <c r="AU206" s="198" t="s">
        <v>77</v>
      </c>
      <c r="AV206" s="11" t="s">
        <v>77</v>
      </c>
      <c r="AW206" s="11" t="s">
        <v>30</v>
      </c>
      <c r="AX206" s="11" t="s">
        <v>75</v>
      </c>
      <c r="AY206" s="198" t="s">
        <v>122</v>
      </c>
    </row>
    <row r="207" s="1" customFormat="1" ht="16.5" customHeight="1">
      <c r="B207" s="146"/>
      <c r="C207" s="178" t="s">
        <v>400</v>
      </c>
      <c r="D207" s="178" t="s">
        <v>124</v>
      </c>
      <c r="E207" s="179" t="s">
        <v>401</v>
      </c>
      <c r="F207" s="180" t="s">
        <v>402</v>
      </c>
      <c r="G207" s="181" t="s">
        <v>137</v>
      </c>
      <c r="H207" s="182">
        <v>162.09999999999999</v>
      </c>
      <c r="I207" s="183"/>
      <c r="J207" s="184">
        <f>ROUND(I207*H207,2)</f>
        <v>0</v>
      </c>
      <c r="K207" s="180" t="s">
        <v>1</v>
      </c>
      <c r="L207" s="35"/>
      <c r="M207" s="185" t="s">
        <v>1</v>
      </c>
      <c r="N207" s="186" t="s">
        <v>38</v>
      </c>
      <c r="O207" s="6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AR207" s="17" t="s">
        <v>129</v>
      </c>
      <c r="AT207" s="17" t="s">
        <v>124</v>
      </c>
      <c r="AU207" s="17" t="s">
        <v>77</v>
      </c>
      <c r="AY207" s="17" t="s">
        <v>122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7" t="s">
        <v>75</v>
      </c>
      <c r="BK207" s="189">
        <f>ROUND(I207*H207,2)</f>
        <v>0</v>
      </c>
      <c r="BL207" s="17" t="s">
        <v>129</v>
      </c>
      <c r="BM207" s="17" t="s">
        <v>403</v>
      </c>
    </row>
    <row r="208" s="10" customFormat="1" ht="22.8" customHeight="1">
      <c r="B208" s="165"/>
      <c r="D208" s="166" t="s">
        <v>66</v>
      </c>
      <c r="E208" s="176" t="s">
        <v>404</v>
      </c>
      <c r="F208" s="176" t="s">
        <v>405</v>
      </c>
      <c r="I208" s="168"/>
      <c r="J208" s="177">
        <f>BK208</f>
        <v>0</v>
      </c>
      <c r="L208" s="165"/>
      <c r="M208" s="170"/>
      <c r="N208" s="171"/>
      <c r="O208" s="171"/>
      <c r="P208" s="172">
        <f>SUM(P209:P213)</f>
        <v>0</v>
      </c>
      <c r="Q208" s="171"/>
      <c r="R208" s="172">
        <f>SUM(R209:R213)</f>
        <v>0</v>
      </c>
      <c r="S208" s="171"/>
      <c r="T208" s="173">
        <f>SUM(T209:T213)</f>
        <v>0</v>
      </c>
      <c r="AR208" s="166" t="s">
        <v>75</v>
      </c>
      <c r="AT208" s="174" t="s">
        <v>66</v>
      </c>
      <c r="AU208" s="174" t="s">
        <v>75</v>
      </c>
      <c r="AY208" s="166" t="s">
        <v>122</v>
      </c>
      <c r="BK208" s="175">
        <f>SUM(BK209:BK213)</f>
        <v>0</v>
      </c>
    </row>
    <row r="209" s="1" customFormat="1" ht="16.5" customHeight="1">
      <c r="B209" s="146"/>
      <c r="C209" s="178" t="s">
        <v>406</v>
      </c>
      <c r="D209" s="178" t="s">
        <v>124</v>
      </c>
      <c r="E209" s="179" t="s">
        <v>407</v>
      </c>
      <c r="F209" s="180" t="s">
        <v>408</v>
      </c>
      <c r="G209" s="181" t="s">
        <v>188</v>
      </c>
      <c r="H209" s="182">
        <v>33.747</v>
      </c>
      <c r="I209" s="183"/>
      <c r="J209" s="184">
        <f>ROUND(I209*H209,2)</f>
        <v>0</v>
      </c>
      <c r="K209" s="180" t="s">
        <v>128</v>
      </c>
      <c r="L209" s="35"/>
      <c r="M209" s="185" t="s">
        <v>1</v>
      </c>
      <c r="N209" s="186" t="s">
        <v>38</v>
      </c>
      <c r="O209" s="6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AR209" s="17" t="s">
        <v>129</v>
      </c>
      <c r="AT209" s="17" t="s">
        <v>124</v>
      </c>
      <c r="AU209" s="17" t="s">
        <v>77</v>
      </c>
      <c r="AY209" s="17" t="s">
        <v>122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7" t="s">
        <v>75</v>
      </c>
      <c r="BK209" s="189">
        <f>ROUND(I209*H209,2)</f>
        <v>0</v>
      </c>
      <c r="BL209" s="17" t="s">
        <v>129</v>
      </c>
      <c r="BM209" s="17" t="s">
        <v>409</v>
      </c>
    </row>
    <row r="210" s="1" customFormat="1" ht="16.5" customHeight="1">
      <c r="B210" s="146"/>
      <c r="C210" s="178" t="s">
        <v>410</v>
      </c>
      <c r="D210" s="178" t="s">
        <v>124</v>
      </c>
      <c r="E210" s="179" t="s">
        <v>411</v>
      </c>
      <c r="F210" s="180" t="s">
        <v>412</v>
      </c>
      <c r="G210" s="181" t="s">
        <v>188</v>
      </c>
      <c r="H210" s="182">
        <v>303.72300000000001</v>
      </c>
      <c r="I210" s="183"/>
      <c r="J210" s="184">
        <f>ROUND(I210*H210,2)</f>
        <v>0</v>
      </c>
      <c r="K210" s="180" t="s">
        <v>128</v>
      </c>
      <c r="L210" s="35"/>
      <c r="M210" s="185" t="s">
        <v>1</v>
      </c>
      <c r="N210" s="186" t="s">
        <v>38</v>
      </c>
      <c r="O210" s="6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AR210" s="17" t="s">
        <v>129</v>
      </c>
      <c r="AT210" s="17" t="s">
        <v>124</v>
      </c>
      <c r="AU210" s="17" t="s">
        <v>77</v>
      </c>
      <c r="AY210" s="17" t="s">
        <v>122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7" t="s">
        <v>75</v>
      </c>
      <c r="BK210" s="189">
        <f>ROUND(I210*H210,2)</f>
        <v>0</v>
      </c>
      <c r="BL210" s="17" t="s">
        <v>129</v>
      </c>
      <c r="BM210" s="17" t="s">
        <v>413</v>
      </c>
    </row>
    <row r="211" s="11" customFormat="1">
      <c r="B211" s="190"/>
      <c r="D211" s="191" t="s">
        <v>147</v>
      </c>
      <c r="F211" s="192" t="s">
        <v>414</v>
      </c>
      <c r="H211" s="193">
        <v>303.72300000000001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8" t="s">
        <v>147</v>
      </c>
      <c r="AU211" s="198" t="s">
        <v>77</v>
      </c>
      <c r="AV211" s="11" t="s">
        <v>77</v>
      </c>
      <c r="AW211" s="11" t="s">
        <v>3</v>
      </c>
      <c r="AX211" s="11" t="s">
        <v>75</v>
      </c>
      <c r="AY211" s="198" t="s">
        <v>122</v>
      </c>
    </row>
    <row r="212" s="1" customFormat="1" ht="16.5" customHeight="1">
      <c r="B212" s="146"/>
      <c r="C212" s="178" t="s">
        <v>415</v>
      </c>
      <c r="D212" s="178" t="s">
        <v>124</v>
      </c>
      <c r="E212" s="179" t="s">
        <v>416</v>
      </c>
      <c r="F212" s="180" t="s">
        <v>417</v>
      </c>
      <c r="G212" s="181" t="s">
        <v>188</v>
      </c>
      <c r="H212" s="182">
        <v>33.747</v>
      </c>
      <c r="I212" s="183"/>
      <c r="J212" s="184">
        <f>ROUND(I212*H212,2)</f>
        <v>0</v>
      </c>
      <c r="K212" s="180" t="s">
        <v>128</v>
      </c>
      <c r="L212" s="35"/>
      <c r="M212" s="185" t="s">
        <v>1</v>
      </c>
      <c r="N212" s="186" t="s">
        <v>38</v>
      </c>
      <c r="O212" s="65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AR212" s="17" t="s">
        <v>129</v>
      </c>
      <c r="AT212" s="17" t="s">
        <v>124</v>
      </c>
      <c r="AU212" s="17" t="s">
        <v>77</v>
      </c>
      <c r="AY212" s="17" t="s">
        <v>122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7" t="s">
        <v>75</v>
      </c>
      <c r="BK212" s="189">
        <f>ROUND(I212*H212,2)</f>
        <v>0</v>
      </c>
      <c r="BL212" s="17" t="s">
        <v>129</v>
      </c>
      <c r="BM212" s="17" t="s">
        <v>418</v>
      </c>
    </row>
    <row r="213" s="1" customFormat="1" ht="16.5" customHeight="1">
      <c r="B213" s="146"/>
      <c r="C213" s="178" t="s">
        <v>419</v>
      </c>
      <c r="D213" s="178" t="s">
        <v>124</v>
      </c>
      <c r="E213" s="179" t="s">
        <v>420</v>
      </c>
      <c r="F213" s="180" t="s">
        <v>421</v>
      </c>
      <c r="G213" s="181" t="s">
        <v>188</v>
      </c>
      <c r="H213" s="182">
        <v>3.399</v>
      </c>
      <c r="I213" s="183"/>
      <c r="J213" s="184">
        <f>ROUND(I213*H213,2)</f>
        <v>0</v>
      </c>
      <c r="K213" s="180" t="s">
        <v>128</v>
      </c>
      <c r="L213" s="35"/>
      <c r="M213" s="185" t="s">
        <v>1</v>
      </c>
      <c r="N213" s="186" t="s">
        <v>38</v>
      </c>
      <c r="O213" s="65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AR213" s="17" t="s">
        <v>129</v>
      </c>
      <c r="AT213" s="17" t="s">
        <v>124</v>
      </c>
      <c r="AU213" s="17" t="s">
        <v>77</v>
      </c>
      <c r="AY213" s="17" t="s">
        <v>122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7" t="s">
        <v>75</v>
      </c>
      <c r="BK213" s="189">
        <f>ROUND(I213*H213,2)</f>
        <v>0</v>
      </c>
      <c r="BL213" s="17" t="s">
        <v>129</v>
      </c>
      <c r="BM213" s="17" t="s">
        <v>422</v>
      </c>
    </row>
    <row r="214" s="10" customFormat="1" ht="22.8" customHeight="1">
      <c r="B214" s="165"/>
      <c r="D214" s="166" t="s">
        <v>66</v>
      </c>
      <c r="E214" s="176" t="s">
        <v>423</v>
      </c>
      <c r="F214" s="176" t="s">
        <v>424</v>
      </c>
      <c r="I214" s="168"/>
      <c r="J214" s="177">
        <f>BK214</f>
        <v>0</v>
      </c>
      <c r="L214" s="165"/>
      <c r="M214" s="170"/>
      <c r="N214" s="171"/>
      <c r="O214" s="171"/>
      <c r="P214" s="172">
        <f>P215</f>
        <v>0</v>
      </c>
      <c r="Q214" s="171"/>
      <c r="R214" s="172">
        <f>R215</f>
        <v>0</v>
      </c>
      <c r="S214" s="171"/>
      <c r="T214" s="173">
        <f>T215</f>
        <v>0</v>
      </c>
      <c r="AR214" s="166" t="s">
        <v>75</v>
      </c>
      <c r="AT214" s="174" t="s">
        <v>66</v>
      </c>
      <c r="AU214" s="174" t="s">
        <v>75</v>
      </c>
      <c r="AY214" s="166" t="s">
        <v>122</v>
      </c>
      <c r="BK214" s="175">
        <f>BK215</f>
        <v>0</v>
      </c>
    </row>
    <row r="215" s="1" customFormat="1" ht="16.5" customHeight="1">
      <c r="B215" s="146"/>
      <c r="C215" s="178" t="s">
        <v>425</v>
      </c>
      <c r="D215" s="178" t="s">
        <v>124</v>
      </c>
      <c r="E215" s="179" t="s">
        <v>426</v>
      </c>
      <c r="F215" s="180" t="s">
        <v>427</v>
      </c>
      <c r="G215" s="181" t="s">
        <v>188</v>
      </c>
      <c r="H215" s="182">
        <v>129.86500000000001</v>
      </c>
      <c r="I215" s="183"/>
      <c r="J215" s="184">
        <f>ROUND(I215*H215,2)</f>
        <v>0</v>
      </c>
      <c r="K215" s="180" t="s">
        <v>128</v>
      </c>
      <c r="L215" s="35"/>
      <c r="M215" s="232" t="s">
        <v>1</v>
      </c>
      <c r="N215" s="233" t="s">
        <v>38</v>
      </c>
      <c r="O215" s="234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AR215" s="17" t="s">
        <v>129</v>
      </c>
      <c r="AT215" s="17" t="s">
        <v>124</v>
      </c>
      <c r="AU215" s="17" t="s">
        <v>77</v>
      </c>
      <c r="AY215" s="17" t="s">
        <v>122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7" t="s">
        <v>75</v>
      </c>
      <c r="BK215" s="189">
        <f>ROUND(I215*H215,2)</f>
        <v>0</v>
      </c>
      <c r="BL215" s="17" t="s">
        <v>129</v>
      </c>
      <c r="BM215" s="17" t="s">
        <v>428</v>
      </c>
    </row>
    <row r="216" s="1" customFormat="1" ht="6.96" customHeight="1">
      <c r="B216" s="50"/>
      <c r="C216" s="51"/>
      <c r="D216" s="51"/>
      <c r="E216" s="51"/>
      <c r="F216" s="51"/>
      <c r="G216" s="51"/>
      <c r="H216" s="51"/>
      <c r="I216" s="128"/>
      <c r="J216" s="51"/>
      <c r="K216" s="51"/>
      <c r="L216" s="35"/>
    </row>
  </sheetData>
  <autoFilter ref="C96:K215"/>
  <mergeCells count="14">
    <mergeCell ref="E7:H7"/>
    <mergeCell ref="E9:H9"/>
    <mergeCell ref="E18:H18"/>
    <mergeCell ref="E27:H27"/>
    <mergeCell ref="E50:H50"/>
    <mergeCell ref="E52:H52"/>
    <mergeCell ref="D71:F71"/>
    <mergeCell ref="D72:F72"/>
    <mergeCell ref="D73:F73"/>
    <mergeCell ref="D74:F74"/>
    <mergeCell ref="D75:F7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80</v>
      </c>
    </row>
    <row r="3" ht="6.96" customHeight="1">
      <c r="B3" s="18"/>
      <c r="C3" s="19"/>
      <c r="D3" s="19"/>
      <c r="E3" s="19"/>
      <c r="F3" s="19"/>
      <c r="G3" s="19"/>
      <c r="H3" s="19"/>
      <c r="I3" s="107"/>
      <c r="J3" s="19"/>
      <c r="K3" s="19"/>
      <c r="L3" s="20"/>
      <c r="AT3" s="17" t="s">
        <v>77</v>
      </c>
    </row>
    <row r="4" ht="24.96" customHeight="1">
      <c r="B4" s="20"/>
      <c r="D4" s="21" t="s">
        <v>81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9" t="s">
        <v>16</v>
      </c>
      <c r="L6" s="20"/>
    </row>
    <row r="7" ht="16.5" customHeight="1">
      <c r="B7" s="20"/>
      <c r="E7" s="108" t="str">
        <f>'Rekapitulace stavby'!K6</f>
        <v>Úprava veřejného prostranství - parkoviště Kramolna</v>
      </c>
      <c r="F7" s="29"/>
      <c r="G7" s="29"/>
      <c r="H7" s="29"/>
      <c r="L7" s="20"/>
    </row>
    <row r="8" s="1" customFormat="1" ht="12" customHeight="1">
      <c r="B8" s="35"/>
      <c r="D8" s="29" t="s">
        <v>82</v>
      </c>
      <c r="I8" s="109"/>
      <c r="L8" s="35"/>
    </row>
    <row r="9" s="1" customFormat="1" ht="36.96" customHeight="1">
      <c r="B9" s="35"/>
      <c r="E9" s="56" t="s">
        <v>429</v>
      </c>
      <c r="F9" s="1"/>
      <c r="G9" s="1"/>
      <c r="H9" s="1"/>
      <c r="I9" s="109"/>
      <c r="L9" s="35"/>
    </row>
    <row r="10" s="1" customFormat="1">
      <c r="B10" s="35"/>
      <c r="I10" s="109"/>
      <c r="L10" s="35"/>
    </row>
    <row r="11" s="1" customFormat="1" ht="12" customHeight="1">
      <c r="B11" s="35"/>
      <c r="D11" s="29" t="s">
        <v>18</v>
      </c>
      <c r="F11" s="17" t="s">
        <v>1</v>
      </c>
      <c r="I11" s="110" t="s">
        <v>19</v>
      </c>
      <c r="J11" s="17" t="s">
        <v>1</v>
      </c>
      <c r="L11" s="35"/>
    </row>
    <row r="12" s="1" customFormat="1" ht="12" customHeight="1">
      <c r="B12" s="35"/>
      <c r="D12" s="29" t="s">
        <v>20</v>
      </c>
      <c r="F12" s="17" t="s">
        <v>21</v>
      </c>
      <c r="I12" s="110" t="s">
        <v>22</v>
      </c>
      <c r="J12" s="58" t="str">
        <f>'Rekapitulace stavby'!AN8</f>
        <v>9. 8. 2019</v>
      </c>
      <c r="L12" s="35"/>
    </row>
    <row r="13" s="1" customFormat="1" ht="10.8" customHeight="1">
      <c r="B13" s="35"/>
      <c r="I13" s="109"/>
      <c r="L13" s="35"/>
    </row>
    <row r="14" s="1" customFormat="1" ht="12" customHeight="1">
      <c r="B14" s="35"/>
      <c r="D14" s="29" t="s">
        <v>24</v>
      </c>
      <c r="I14" s="110" t="s">
        <v>25</v>
      </c>
      <c r="J14" s="17" t="str">
        <f>IF('Rekapitulace stavby'!AN10="","",'Rekapitulace stavby'!AN10)</f>
        <v/>
      </c>
      <c r="L14" s="35"/>
    </row>
    <row r="15" s="1" customFormat="1" ht="18" customHeight="1">
      <c r="B15" s="35"/>
      <c r="E15" s="17" t="str">
        <f>IF('Rekapitulace stavby'!E11="","",'Rekapitulace stavby'!E11)</f>
        <v xml:space="preserve"> </v>
      </c>
      <c r="I15" s="110" t="s">
        <v>26</v>
      </c>
      <c r="J15" s="17" t="str">
        <f>IF('Rekapitulace stavby'!AN11="","",'Rekapitulace stavby'!AN11)</f>
        <v/>
      </c>
      <c r="L15" s="35"/>
    </row>
    <row r="16" s="1" customFormat="1" ht="6.96" customHeight="1">
      <c r="B16" s="35"/>
      <c r="I16" s="109"/>
      <c r="L16" s="35"/>
    </row>
    <row r="17" s="1" customFormat="1" ht="12" customHeight="1">
      <c r="B17" s="35"/>
      <c r="D17" s="29" t="s">
        <v>27</v>
      </c>
      <c r="I17" s="110" t="s">
        <v>25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10" t="s">
        <v>26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9"/>
      <c r="L19" s="35"/>
    </row>
    <row r="20" s="1" customFormat="1" ht="12" customHeight="1">
      <c r="B20" s="35"/>
      <c r="D20" s="29" t="s">
        <v>29</v>
      </c>
      <c r="I20" s="110" t="s">
        <v>25</v>
      </c>
      <c r="J20" s="17" t="str">
        <f>IF('Rekapitulace stavby'!AN16="","",'Rekapitulace stavby'!AN16)</f>
        <v/>
      </c>
      <c r="L20" s="35"/>
    </row>
    <row r="21" s="1" customFormat="1" ht="18" customHeight="1">
      <c r="B21" s="35"/>
      <c r="E21" s="17" t="str">
        <f>IF('Rekapitulace stavby'!E17="","",'Rekapitulace stavby'!E17)</f>
        <v xml:space="preserve"> </v>
      </c>
      <c r="I21" s="110" t="s">
        <v>26</v>
      </c>
      <c r="J21" s="17" t="str">
        <f>IF('Rekapitulace stavby'!AN17="","",'Rekapitulace stavby'!AN17)</f>
        <v/>
      </c>
      <c r="L21" s="35"/>
    </row>
    <row r="22" s="1" customFormat="1" ht="6.96" customHeight="1">
      <c r="B22" s="35"/>
      <c r="I22" s="109"/>
      <c r="L22" s="35"/>
    </row>
    <row r="23" s="1" customFormat="1" ht="12" customHeight="1">
      <c r="B23" s="35"/>
      <c r="D23" s="29" t="s">
        <v>31</v>
      </c>
      <c r="I23" s="110" t="s">
        <v>25</v>
      </c>
      <c r="J23" s="17" t="str">
        <f>IF('Rekapitulace stavby'!AN19="","",'Rekapitulace stavby'!AN19)</f>
        <v/>
      </c>
      <c r="L23" s="35"/>
    </row>
    <row r="24" s="1" customFormat="1" ht="18" customHeight="1">
      <c r="B24" s="35"/>
      <c r="E24" s="17" t="str">
        <f>IF('Rekapitulace stavby'!E20="","",'Rekapitulace stavby'!E20)</f>
        <v xml:space="preserve"> </v>
      </c>
      <c r="I24" s="110" t="s">
        <v>26</v>
      </c>
      <c r="J24" s="17" t="str">
        <f>IF('Rekapitulace stavby'!AN20="","",'Rekapitulace stavby'!AN20)</f>
        <v/>
      </c>
      <c r="L24" s="35"/>
    </row>
    <row r="25" s="1" customFormat="1" ht="6.96" customHeight="1">
      <c r="B25" s="35"/>
      <c r="I25" s="109"/>
      <c r="L25" s="35"/>
    </row>
    <row r="26" s="1" customFormat="1" ht="12" customHeight="1">
      <c r="B26" s="35"/>
      <c r="D26" s="29" t="s">
        <v>32</v>
      </c>
      <c r="I26" s="109"/>
      <c r="L26" s="35"/>
    </row>
    <row r="27" s="6" customFormat="1" ht="16.5" customHeight="1">
      <c r="B27" s="111"/>
      <c r="E27" s="33" t="s">
        <v>1</v>
      </c>
      <c r="F27" s="33"/>
      <c r="G27" s="33"/>
      <c r="H27" s="33"/>
      <c r="I27" s="112"/>
      <c r="L27" s="111"/>
    </row>
    <row r="28" s="1" customFormat="1" ht="6.96" customHeight="1">
      <c r="B28" s="35"/>
      <c r="I28" s="109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3"/>
      <c r="J29" s="61"/>
      <c r="K29" s="61"/>
      <c r="L29" s="35"/>
    </row>
    <row r="30" s="1" customFormat="1" ht="14.4" customHeight="1">
      <c r="B30" s="35"/>
      <c r="D30" s="114" t="s">
        <v>84</v>
      </c>
      <c r="I30" s="109"/>
      <c r="J30" s="115">
        <f>J61</f>
        <v>0</v>
      </c>
      <c r="L30" s="35"/>
    </row>
    <row r="31" s="1" customFormat="1" ht="14.4" customHeight="1">
      <c r="B31" s="35"/>
      <c r="D31" s="116" t="s">
        <v>85</v>
      </c>
      <c r="I31" s="109"/>
      <c r="J31" s="115">
        <f>J65</f>
        <v>0</v>
      </c>
      <c r="L31" s="35"/>
    </row>
    <row r="32" s="1" customFormat="1" ht="25.44" customHeight="1">
      <c r="B32" s="35"/>
      <c r="D32" s="117" t="s">
        <v>33</v>
      </c>
      <c r="I32" s="109"/>
      <c r="J32" s="82">
        <f>ROUND(J30 + J31, 2)</f>
        <v>0</v>
      </c>
      <c r="L32" s="35"/>
    </row>
    <row r="33" s="1" customFormat="1" ht="6.96" customHeight="1">
      <c r="B33" s="35"/>
      <c r="D33" s="61"/>
      <c r="E33" s="61"/>
      <c r="F33" s="61"/>
      <c r="G33" s="61"/>
      <c r="H33" s="61"/>
      <c r="I33" s="113"/>
      <c r="J33" s="61"/>
      <c r="K33" s="61"/>
      <c r="L33" s="35"/>
    </row>
    <row r="34" s="1" customFormat="1" ht="14.4" customHeight="1">
      <c r="B34" s="35"/>
      <c r="F34" s="39" t="s">
        <v>35</v>
      </c>
      <c r="I34" s="118" t="s">
        <v>34</v>
      </c>
      <c r="J34" s="39" t="s">
        <v>36</v>
      </c>
      <c r="L34" s="35"/>
    </row>
    <row r="35" s="1" customFormat="1" ht="14.4" customHeight="1">
      <c r="B35" s="35"/>
      <c r="D35" s="29" t="s">
        <v>37</v>
      </c>
      <c r="E35" s="29" t="s">
        <v>38</v>
      </c>
      <c r="F35" s="119">
        <f>ROUND((SUM(BE65:BE72) + SUM(BE92:BE99)),  2)</f>
        <v>0</v>
      </c>
      <c r="I35" s="120">
        <v>0.20999999999999999</v>
      </c>
      <c r="J35" s="119">
        <f>ROUND(((SUM(BE65:BE72) + SUM(BE92:BE99))*I35),  2)</f>
        <v>0</v>
      </c>
      <c r="L35" s="35"/>
    </row>
    <row r="36" s="1" customFormat="1" ht="14.4" customHeight="1">
      <c r="B36" s="35"/>
      <c r="E36" s="29" t="s">
        <v>39</v>
      </c>
      <c r="F36" s="119">
        <f>ROUND((SUM(BF65:BF72) + SUM(BF92:BF99)),  2)</f>
        <v>0</v>
      </c>
      <c r="I36" s="120">
        <v>0.14999999999999999</v>
      </c>
      <c r="J36" s="119">
        <f>ROUND(((SUM(BF65:BF72) + SUM(BF92:BF99))*I36),  2)</f>
        <v>0</v>
      </c>
      <c r="L36" s="35"/>
    </row>
    <row r="37" hidden="1" s="1" customFormat="1" ht="14.4" customHeight="1">
      <c r="B37" s="35"/>
      <c r="E37" s="29" t="s">
        <v>40</v>
      </c>
      <c r="F37" s="119">
        <f>ROUND((SUM(BG65:BG72) + SUM(BG92:BG99)),  2)</f>
        <v>0</v>
      </c>
      <c r="I37" s="120">
        <v>0.20999999999999999</v>
      </c>
      <c r="J37" s="119">
        <f>0</f>
        <v>0</v>
      </c>
      <c r="L37" s="35"/>
    </row>
    <row r="38" hidden="1" s="1" customFormat="1" ht="14.4" customHeight="1">
      <c r="B38" s="35"/>
      <c r="E38" s="29" t="s">
        <v>41</v>
      </c>
      <c r="F38" s="119">
        <f>ROUND((SUM(BH65:BH72) + SUM(BH92:BH99)),  2)</f>
        <v>0</v>
      </c>
      <c r="I38" s="120">
        <v>0.14999999999999999</v>
      </c>
      <c r="J38" s="119">
        <f>0</f>
        <v>0</v>
      </c>
      <c r="L38" s="35"/>
    </row>
    <row r="39" hidden="1" s="1" customFormat="1" ht="14.4" customHeight="1">
      <c r="B39" s="35"/>
      <c r="E39" s="29" t="s">
        <v>42</v>
      </c>
      <c r="F39" s="119">
        <f>ROUND((SUM(BI65:BI72) + SUM(BI92:BI99)),  2)</f>
        <v>0</v>
      </c>
      <c r="I39" s="120">
        <v>0</v>
      </c>
      <c r="J39" s="119">
        <f>0</f>
        <v>0</v>
      </c>
      <c r="L39" s="35"/>
    </row>
    <row r="40" s="1" customFormat="1" ht="6.96" customHeight="1">
      <c r="B40" s="35"/>
      <c r="I40" s="109"/>
      <c r="L40" s="35"/>
    </row>
    <row r="41" s="1" customFormat="1" ht="25.44" customHeight="1">
      <c r="B41" s="35"/>
      <c r="C41" s="121"/>
      <c r="D41" s="122" t="s">
        <v>43</v>
      </c>
      <c r="E41" s="69"/>
      <c r="F41" s="69"/>
      <c r="G41" s="123" t="s">
        <v>44</v>
      </c>
      <c r="H41" s="124" t="s">
        <v>45</v>
      </c>
      <c r="I41" s="125"/>
      <c r="J41" s="126">
        <f>SUM(J32:J39)</f>
        <v>0</v>
      </c>
      <c r="K41" s="127"/>
      <c r="L41" s="35"/>
    </row>
    <row r="42" s="1" customFormat="1" ht="14.4" customHeight="1">
      <c r="B42" s="50"/>
      <c r="C42" s="51"/>
      <c r="D42" s="51"/>
      <c r="E42" s="51"/>
      <c r="F42" s="51"/>
      <c r="G42" s="51"/>
      <c r="H42" s="51"/>
      <c r="I42" s="128"/>
      <c r="J42" s="51"/>
      <c r="K42" s="51"/>
      <c r="L42" s="35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129"/>
      <c r="J46" s="53"/>
      <c r="K46" s="53"/>
      <c r="L46" s="35"/>
    </row>
    <row r="47" s="1" customFormat="1" ht="24.96" customHeight="1">
      <c r="B47" s="35"/>
      <c r="C47" s="21" t="s">
        <v>86</v>
      </c>
      <c r="I47" s="109"/>
      <c r="L47" s="35"/>
    </row>
    <row r="48" s="1" customFormat="1" ht="6.96" customHeight="1">
      <c r="B48" s="35"/>
      <c r="I48" s="109"/>
      <c r="L48" s="35"/>
    </row>
    <row r="49" s="1" customFormat="1" ht="12" customHeight="1">
      <c r="B49" s="35"/>
      <c r="C49" s="29" t="s">
        <v>16</v>
      </c>
      <c r="I49" s="109"/>
      <c r="L49" s="35"/>
    </row>
    <row r="50" s="1" customFormat="1" ht="16.5" customHeight="1">
      <c r="B50" s="35"/>
      <c r="E50" s="108" t="str">
        <f>E7</f>
        <v>Úprava veřejného prostranství - parkoviště Kramolna</v>
      </c>
      <c r="F50" s="29"/>
      <c r="G50" s="29"/>
      <c r="H50" s="29"/>
      <c r="I50" s="109"/>
      <c r="L50" s="35"/>
    </row>
    <row r="51" s="1" customFormat="1" ht="12" customHeight="1">
      <c r="B51" s="35"/>
      <c r="C51" s="29" t="s">
        <v>82</v>
      </c>
      <c r="I51" s="109"/>
      <c r="L51" s="35"/>
    </row>
    <row r="52" s="1" customFormat="1" ht="16.5" customHeight="1">
      <c r="B52" s="35"/>
      <c r="E52" s="56" t="str">
        <f>E9</f>
        <v>VON - Vedlejší a ostatní náklady stavby</v>
      </c>
      <c r="F52" s="1"/>
      <c r="G52" s="1"/>
      <c r="H52" s="1"/>
      <c r="I52" s="109"/>
      <c r="L52" s="35"/>
    </row>
    <row r="53" s="1" customFormat="1" ht="6.96" customHeight="1">
      <c r="B53" s="35"/>
      <c r="I53" s="109"/>
      <c r="L53" s="35"/>
    </row>
    <row r="54" s="1" customFormat="1" ht="12" customHeight="1">
      <c r="B54" s="35"/>
      <c r="C54" s="29" t="s">
        <v>20</v>
      </c>
      <c r="F54" s="17" t="str">
        <f>F12</f>
        <v xml:space="preserve"> </v>
      </c>
      <c r="I54" s="110" t="s">
        <v>22</v>
      </c>
      <c r="J54" s="58" t="str">
        <f>IF(J12="","",J12)</f>
        <v>9. 8. 2019</v>
      </c>
      <c r="L54" s="35"/>
    </row>
    <row r="55" s="1" customFormat="1" ht="6.96" customHeight="1">
      <c r="B55" s="35"/>
      <c r="I55" s="109"/>
      <c r="L55" s="35"/>
    </row>
    <row r="56" s="1" customFormat="1" ht="13.65" customHeight="1">
      <c r="B56" s="35"/>
      <c r="C56" s="29" t="s">
        <v>24</v>
      </c>
      <c r="F56" s="17" t="str">
        <f>E15</f>
        <v xml:space="preserve"> </v>
      </c>
      <c r="I56" s="110" t="s">
        <v>29</v>
      </c>
      <c r="J56" s="33" t="str">
        <f>E21</f>
        <v xml:space="preserve"> </v>
      </c>
      <c r="L56" s="35"/>
    </row>
    <row r="57" s="1" customFormat="1" ht="13.65" customHeight="1">
      <c r="B57" s="35"/>
      <c r="C57" s="29" t="s">
        <v>27</v>
      </c>
      <c r="F57" s="17" t="str">
        <f>IF(E18="","",E18)</f>
        <v>Vyplň údaj</v>
      </c>
      <c r="I57" s="110" t="s">
        <v>31</v>
      </c>
      <c r="J57" s="33" t="str">
        <f>E24</f>
        <v xml:space="preserve"> </v>
      </c>
      <c r="L57" s="35"/>
    </row>
    <row r="58" s="1" customFormat="1" ht="10.32" customHeight="1">
      <c r="B58" s="35"/>
      <c r="I58" s="109"/>
      <c r="L58" s="35"/>
    </row>
    <row r="59" s="1" customFormat="1" ht="29.28" customHeight="1">
      <c r="B59" s="35"/>
      <c r="C59" s="130" t="s">
        <v>87</v>
      </c>
      <c r="D59" s="121"/>
      <c r="E59" s="121"/>
      <c r="F59" s="121"/>
      <c r="G59" s="121"/>
      <c r="H59" s="121"/>
      <c r="I59" s="131"/>
      <c r="J59" s="132" t="s">
        <v>88</v>
      </c>
      <c r="K59" s="121"/>
      <c r="L59" s="35"/>
    </row>
    <row r="60" s="1" customFormat="1" ht="10.32" customHeight="1">
      <c r="B60" s="35"/>
      <c r="I60" s="109"/>
      <c r="L60" s="35"/>
    </row>
    <row r="61" s="1" customFormat="1" ht="22.8" customHeight="1">
      <c r="B61" s="35"/>
      <c r="C61" s="133" t="s">
        <v>89</v>
      </c>
      <c r="I61" s="109"/>
      <c r="J61" s="82">
        <f>J92</f>
        <v>0</v>
      </c>
      <c r="L61" s="35"/>
      <c r="AU61" s="17" t="s">
        <v>90</v>
      </c>
    </row>
    <row r="62" s="7" customFormat="1" ht="24.96" customHeight="1">
      <c r="B62" s="134"/>
      <c r="D62" s="135" t="s">
        <v>430</v>
      </c>
      <c r="E62" s="136"/>
      <c r="F62" s="136"/>
      <c r="G62" s="136"/>
      <c r="H62" s="136"/>
      <c r="I62" s="137"/>
      <c r="J62" s="138">
        <f>J93</f>
        <v>0</v>
      </c>
      <c r="L62" s="134"/>
    </row>
    <row r="63" s="1" customFormat="1" ht="21.84" customHeight="1">
      <c r="B63" s="35"/>
      <c r="I63" s="109"/>
      <c r="L63" s="35"/>
    </row>
    <row r="64" s="1" customFormat="1" ht="6.96" customHeight="1">
      <c r="B64" s="35"/>
      <c r="I64" s="109"/>
      <c r="L64" s="35"/>
    </row>
    <row r="65" s="1" customFormat="1" ht="29.28" customHeight="1">
      <c r="B65" s="35"/>
      <c r="C65" s="133" t="s">
        <v>97</v>
      </c>
      <c r="I65" s="109"/>
      <c r="J65" s="144">
        <f>ROUND(J66 + J67 + J68 + J69 + J70 + J71,2)</f>
        <v>0</v>
      </c>
      <c r="L65" s="35"/>
      <c r="N65" s="145" t="s">
        <v>37</v>
      </c>
    </row>
    <row r="66" s="1" customFormat="1" ht="18" customHeight="1">
      <c r="B66" s="146"/>
      <c r="C66" s="109"/>
      <c r="D66" s="147" t="s">
        <v>98</v>
      </c>
      <c r="E66" s="148"/>
      <c r="F66" s="148"/>
      <c r="G66" s="109"/>
      <c r="H66" s="109"/>
      <c r="I66" s="109"/>
      <c r="J66" s="149">
        <v>0</v>
      </c>
      <c r="K66" s="109"/>
      <c r="L66" s="146"/>
      <c r="M66" s="109"/>
      <c r="N66" s="150" t="s">
        <v>38</v>
      </c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51" t="s">
        <v>99</v>
      </c>
      <c r="AZ66" s="109"/>
      <c r="BA66" s="109"/>
      <c r="BB66" s="109"/>
      <c r="BC66" s="109"/>
      <c r="BD66" s="109"/>
      <c r="BE66" s="152">
        <f>IF(N66="základní",J66,0)</f>
        <v>0</v>
      </c>
      <c r="BF66" s="152">
        <f>IF(N66="snížená",J66,0)</f>
        <v>0</v>
      </c>
      <c r="BG66" s="152">
        <f>IF(N66="zákl. přenesená",J66,0)</f>
        <v>0</v>
      </c>
      <c r="BH66" s="152">
        <f>IF(N66="sníž. přenesená",J66,0)</f>
        <v>0</v>
      </c>
      <c r="BI66" s="152">
        <f>IF(N66="nulová",J66,0)</f>
        <v>0</v>
      </c>
      <c r="BJ66" s="151" t="s">
        <v>75</v>
      </c>
      <c r="BK66" s="109"/>
      <c r="BL66" s="109"/>
      <c r="BM66" s="109"/>
    </row>
    <row r="67" s="1" customFormat="1" ht="18" customHeight="1">
      <c r="B67" s="146"/>
      <c r="C67" s="109"/>
      <c r="D67" s="147" t="s">
        <v>100</v>
      </c>
      <c r="E67" s="148"/>
      <c r="F67" s="148"/>
      <c r="G67" s="109"/>
      <c r="H67" s="109"/>
      <c r="I67" s="109"/>
      <c r="J67" s="149">
        <v>0</v>
      </c>
      <c r="K67" s="109"/>
      <c r="L67" s="146"/>
      <c r="M67" s="109"/>
      <c r="N67" s="150" t="s">
        <v>38</v>
      </c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51" t="s">
        <v>99</v>
      </c>
      <c r="AZ67" s="109"/>
      <c r="BA67" s="109"/>
      <c r="BB67" s="109"/>
      <c r="BC67" s="109"/>
      <c r="BD67" s="109"/>
      <c r="BE67" s="152">
        <f>IF(N67="základní",J67,0)</f>
        <v>0</v>
      </c>
      <c r="BF67" s="152">
        <f>IF(N67="snížená",J67,0)</f>
        <v>0</v>
      </c>
      <c r="BG67" s="152">
        <f>IF(N67="zákl. přenesená",J67,0)</f>
        <v>0</v>
      </c>
      <c r="BH67" s="152">
        <f>IF(N67="sníž. přenesená",J67,0)</f>
        <v>0</v>
      </c>
      <c r="BI67" s="152">
        <f>IF(N67="nulová",J67,0)</f>
        <v>0</v>
      </c>
      <c r="BJ67" s="151" t="s">
        <v>75</v>
      </c>
      <c r="BK67" s="109"/>
      <c r="BL67" s="109"/>
      <c r="BM67" s="109"/>
    </row>
    <row r="68" s="1" customFormat="1" ht="18" customHeight="1">
      <c r="B68" s="146"/>
      <c r="C68" s="109"/>
      <c r="D68" s="147" t="s">
        <v>101</v>
      </c>
      <c r="E68" s="148"/>
      <c r="F68" s="148"/>
      <c r="G68" s="109"/>
      <c r="H68" s="109"/>
      <c r="I68" s="109"/>
      <c r="J68" s="149">
        <v>0</v>
      </c>
      <c r="K68" s="109"/>
      <c r="L68" s="146"/>
      <c r="M68" s="109"/>
      <c r="N68" s="150" t="s">
        <v>38</v>
      </c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51" t="s">
        <v>99</v>
      </c>
      <c r="AZ68" s="109"/>
      <c r="BA68" s="109"/>
      <c r="BB68" s="109"/>
      <c r="BC68" s="109"/>
      <c r="BD68" s="109"/>
      <c r="BE68" s="152">
        <f>IF(N68="základní",J68,0)</f>
        <v>0</v>
      </c>
      <c r="BF68" s="152">
        <f>IF(N68="snížená",J68,0)</f>
        <v>0</v>
      </c>
      <c r="BG68" s="152">
        <f>IF(N68="zákl. přenesená",J68,0)</f>
        <v>0</v>
      </c>
      <c r="BH68" s="152">
        <f>IF(N68="sníž. přenesená",J68,0)</f>
        <v>0</v>
      </c>
      <c r="BI68" s="152">
        <f>IF(N68="nulová",J68,0)</f>
        <v>0</v>
      </c>
      <c r="BJ68" s="151" t="s">
        <v>75</v>
      </c>
      <c r="BK68" s="109"/>
      <c r="BL68" s="109"/>
      <c r="BM68" s="109"/>
    </row>
    <row r="69" s="1" customFormat="1" ht="18" customHeight="1">
      <c r="B69" s="146"/>
      <c r="C69" s="109"/>
      <c r="D69" s="147" t="s">
        <v>102</v>
      </c>
      <c r="E69" s="148"/>
      <c r="F69" s="148"/>
      <c r="G69" s="109"/>
      <c r="H69" s="109"/>
      <c r="I69" s="109"/>
      <c r="J69" s="149">
        <v>0</v>
      </c>
      <c r="K69" s="109"/>
      <c r="L69" s="146"/>
      <c r="M69" s="109"/>
      <c r="N69" s="150" t="s">
        <v>38</v>
      </c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51" t="s">
        <v>99</v>
      </c>
      <c r="AZ69" s="109"/>
      <c r="BA69" s="109"/>
      <c r="BB69" s="109"/>
      <c r="BC69" s="109"/>
      <c r="BD69" s="109"/>
      <c r="BE69" s="152">
        <f>IF(N69="základní",J69,0)</f>
        <v>0</v>
      </c>
      <c r="BF69" s="152">
        <f>IF(N69="snížená",J69,0)</f>
        <v>0</v>
      </c>
      <c r="BG69" s="152">
        <f>IF(N69="zákl. přenesená",J69,0)</f>
        <v>0</v>
      </c>
      <c r="BH69" s="152">
        <f>IF(N69="sníž. přenesená",J69,0)</f>
        <v>0</v>
      </c>
      <c r="BI69" s="152">
        <f>IF(N69="nulová",J69,0)</f>
        <v>0</v>
      </c>
      <c r="BJ69" s="151" t="s">
        <v>75</v>
      </c>
      <c r="BK69" s="109"/>
      <c r="BL69" s="109"/>
      <c r="BM69" s="109"/>
    </row>
    <row r="70" s="1" customFormat="1" ht="18" customHeight="1">
      <c r="B70" s="146"/>
      <c r="C70" s="109"/>
      <c r="D70" s="147" t="s">
        <v>103</v>
      </c>
      <c r="E70" s="148"/>
      <c r="F70" s="148"/>
      <c r="G70" s="109"/>
      <c r="H70" s="109"/>
      <c r="I70" s="109"/>
      <c r="J70" s="149">
        <v>0</v>
      </c>
      <c r="K70" s="109"/>
      <c r="L70" s="146"/>
      <c r="M70" s="109"/>
      <c r="N70" s="150" t="s">
        <v>38</v>
      </c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51" t="s">
        <v>99</v>
      </c>
      <c r="AZ70" s="109"/>
      <c r="BA70" s="109"/>
      <c r="BB70" s="109"/>
      <c r="BC70" s="109"/>
      <c r="BD70" s="109"/>
      <c r="BE70" s="152">
        <f>IF(N70="základní",J70,0)</f>
        <v>0</v>
      </c>
      <c r="BF70" s="152">
        <f>IF(N70="snížená",J70,0)</f>
        <v>0</v>
      </c>
      <c r="BG70" s="152">
        <f>IF(N70="zákl. přenesená",J70,0)</f>
        <v>0</v>
      </c>
      <c r="BH70" s="152">
        <f>IF(N70="sníž. přenesená",J70,0)</f>
        <v>0</v>
      </c>
      <c r="BI70" s="152">
        <f>IF(N70="nulová",J70,0)</f>
        <v>0</v>
      </c>
      <c r="BJ70" s="151" t="s">
        <v>75</v>
      </c>
      <c r="BK70" s="109"/>
      <c r="BL70" s="109"/>
      <c r="BM70" s="109"/>
    </row>
    <row r="71" s="1" customFormat="1" ht="18" customHeight="1">
      <c r="B71" s="146"/>
      <c r="C71" s="109"/>
      <c r="D71" s="148" t="s">
        <v>104</v>
      </c>
      <c r="E71" s="109"/>
      <c r="F71" s="109"/>
      <c r="G71" s="109"/>
      <c r="H71" s="109"/>
      <c r="I71" s="109"/>
      <c r="J71" s="149">
        <f>ROUND(J30*T71,2)</f>
        <v>0</v>
      </c>
      <c r="K71" s="109"/>
      <c r="L71" s="146"/>
      <c r="M71" s="109"/>
      <c r="N71" s="150" t="s">
        <v>38</v>
      </c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51" t="s">
        <v>105</v>
      </c>
      <c r="AZ71" s="109"/>
      <c r="BA71" s="109"/>
      <c r="BB71" s="109"/>
      <c r="BC71" s="109"/>
      <c r="BD71" s="109"/>
      <c r="BE71" s="152">
        <f>IF(N71="základní",J71,0)</f>
        <v>0</v>
      </c>
      <c r="BF71" s="152">
        <f>IF(N71="snížená",J71,0)</f>
        <v>0</v>
      </c>
      <c r="BG71" s="152">
        <f>IF(N71="zákl. přenesená",J71,0)</f>
        <v>0</v>
      </c>
      <c r="BH71" s="152">
        <f>IF(N71="sníž. přenesená",J71,0)</f>
        <v>0</v>
      </c>
      <c r="BI71" s="152">
        <f>IF(N71="nulová",J71,0)</f>
        <v>0</v>
      </c>
      <c r="BJ71" s="151" t="s">
        <v>75</v>
      </c>
      <c r="BK71" s="109"/>
      <c r="BL71" s="109"/>
      <c r="BM71" s="109"/>
    </row>
    <row r="72" s="1" customFormat="1">
      <c r="B72" s="35"/>
      <c r="I72" s="109"/>
      <c r="L72" s="35"/>
    </row>
    <row r="73" s="1" customFormat="1" ht="29.28" customHeight="1">
      <c r="B73" s="35"/>
      <c r="C73" s="153" t="s">
        <v>106</v>
      </c>
      <c r="D73" s="121"/>
      <c r="E73" s="121"/>
      <c r="F73" s="121"/>
      <c r="G73" s="121"/>
      <c r="H73" s="121"/>
      <c r="I73" s="131"/>
      <c r="J73" s="154">
        <f>ROUND(J61+J65,2)</f>
        <v>0</v>
      </c>
      <c r="K73" s="121"/>
      <c r="L73" s="35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128"/>
      <c r="J74" s="51"/>
      <c r="K74" s="51"/>
      <c r="L74" s="35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129"/>
      <c r="J78" s="53"/>
      <c r="K78" s="53"/>
      <c r="L78" s="35"/>
    </row>
    <row r="79" s="1" customFormat="1" ht="24.96" customHeight="1">
      <c r="B79" s="35"/>
      <c r="C79" s="21" t="s">
        <v>107</v>
      </c>
      <c r="I79" s="109"/>
      <c r="L79" s="35"/>
    </row>
    <row r="80" s="1" customFormat="1" ht="6.96" customHeight="1">
      <c r="B80" s="35"/>
      <c r="I80" s="109"/>
      <c r="L80" s="35"/>
    </row>
    <row r="81" s="1" customFormat="1" ht="12" customHeight="1">
      <c r="B81" s="35"/>
      <c r="C81" s="29" t="s">
        <v>16</v>
      </c>
      <c r="I81" s="109"/>
      <c r="L81" s="35"/>
    </row>
    <row r="82" s="1" customFormat="1" ht="16.5" customHeight="1">
      <c r="B82" s="35"/>
      <c r="E82" s="108" t="str">
        <f>E7</f>
        <v>Úprava veřejného prostranství - parkoviště Kramolna</v>
      </c>
      <c r="F82" s="29"/>
      <c r="G82" s="29"/>
      <c r="H82" s="29"/>
      <c r="I82" s="109"/>
      <c r="L82" s="35"/>
    </row>
    <row r="83" s="1" customFormat="1" ht="12" customHeight="1">
      <c r="B83" s="35"/>
      <c r="C83" s="29" t="s">
        <v>82</v>
      </c>
      <c r="I83" s="109"/>
      <c r="L83" s="35"/>
    </row>
    <row r="84" s="1" customFormat="1" ht="16.5" customHeight="1">
      <c r="B84" s="35"/>
      <c r="E84" s="56" t="str">
        <f>E9</f>
        <v>VON - Vedlejší a ostatní náklady stavby</v>
      </c>
      <c r="F84" s="1"/>
      <c r="G84" s="1"/>
      <c r="H84" s="1"/>
      <c r="I84" s="109"/>
      <c r="L84" s="35"/>
    </row>
    <row r="85" s="1" customFormat="1" ht="6.96" customHeight="1">
      <c r="B85" s="35"/>
      <c r="I85" s="109"/>
      <c r="L85" s="35"/>
    </row>
    <row r="86" s="1" customFormat="1" ht="12" customHeight="1">
      <c r="B86" s="35"/>
      <c r="C86" s="29" t="s">
        <v>20</v>
      </c>
      <c r="F86" s="17" t="str">
        <f>F12</f>
        <v xml:space="preserve"> </v>
      </c>
      <c r="I86" s="110" t="s">
        <v>22</v>
      </c>
      <c r="J86" s="58" t="str">
        <f>IF(J12="","",J12)</f>
        <v>9. 8. 2019</v>
      </c>
      <c r="L86" s="35"/>
    </row>
    <row r="87" s="1" customFormat="1" ht="6.96" customHeight="1">
      <c r="B87" s="35"/>
      <c r="I87" s="109"/>
      <c r="L87" s="35"/>
    </row>
    <row r="88" s="1" customFormat="1" ht="13.65" customHeight="1">
      <c r="B88" s="35"/>
      <c r="C88" s="29" t="s">
        <v>24</v>
      </c>
      <c r="F88" s="17" t="str">
        <f>E15</f>
        <v xml:space="preserve"> </v>
      </c>
      <c r="I88" s="110" t="s">
        <v>29</v>
      </c>
      <c r="J88" s="33" t="str">
        <f>E21</f>
        <v xml:space="preserve"> </v>
      </c>
      <c r="L88" s="35"/>
    </row>
    <row r="89" s="1" customFormat="1" ht="13.65" customHeight="1">
      <c r="B89" s="35"/>
      <c r="C89" s="29" t="s">
        <v>27</v>
      </c>
      <c r="F89" s="17" t="str">
        <f>IF(E18="","",E18)</f>
        <v>Vyplň údaj</v>
      </c>
      <c r="I89" s="110" t="s">
        <v>31</v>
      </c>
      <c r="J89" s="33" t="str">
        <f>E24</f>
        <v xml:space="preserve"> </v>
      </c>
      <c r="L89" s="35"/>
    </row>
    <row r="90" s="1" customFormat="1" ht="10.32" customHeight="1">
      <c r="B90" s="35"/>
      <c r="I90" s="109"/>
      <c r="L90" s="35"/>
    </row>
    <row r="91" s="9" customFormat="1" ht="29.28" customHeight="1">
      <c r="B91" s="155"/>
      <c r="C91" s="156" t="s">
        <v>108</v>
      </c>
      <c r="D91" s="157" t="s">
        <v>52</v>
      </c>
      <c r="E91" s="157" t="s">
        <v>48</v>
      </c>
      <c r="F91" s="157" t="s">
        <v>49</v>
      </c>
      <c r="G91" s="157" t="s">
        <v>109</v>
      </c>
      <c r="H91" s="157" t="s">
        <v>110</v>
      </c>
      <c r="I91" s="158" t="s">
        <v>111</v>
      </c>
      <c r="J91" s="159" t="s">
        <v>88</v>
      </c>
      <c r="K91" s="160" t="s">
        <v>112</v>
      </c>
      <c r="L91" s="155"/>
      <c r="M91" s="74" t="s">
        <v>1</v>
      </c>
      <c r="N91" s="75" t="s">
        <v>37</v>
      </c>
      <c r="O91" s="75" t="s">
        <v>113</v>
      </c>
      <c r="P91" s="75" t="s">
        <v>114</v>
      </c>
      <c r="Q91" s="75" t="s">
        <v>115</v>
      </c>
      <c r="R91" s="75" t="s">
        <v>116</v>
      </c>
      <c r="S91" s="75" t="s">
        <v>117</v>
      </c>
      <c r="T91" s="76" t="s">
        <v>118</v>
      </c>
    </row>
    <row r="92" s="1" customFormat="1" ht="22.8" customHeight="1">
      <c r="B92" s="35"/>
      <c r="C92" s="79" t="s">
        <v>119</v>
      </c>
      <c r="I92" s="109"/>
      <c r="J92" s="161">
        <f>BK92</f>
        <v>0</v>
      </c>
      <c r="L92" s="35"/>
      <c r="M92" s="77"/>
      <c r="N92" s="61"/>
      <c r="O92" s="61"/>
      <c r="P92" s="162">
        <f>P93</f>
        <v>0</v>
      </c>
      <c r="Q92" s="61"/>
      <c r="R92" s="162">
        <f>R93</f>
        <v>0</v>
      </c>
      <c r="S92" s="61"/>
      <c r="T92" s="163">
        <f>T93</f>
        <v>0</v>
      </c>
      <c r="AT92" s="17" t="s">
        <v>66</v>
      </c>
      <c r="AU92" s="17" t="s">
        <v>90</v>
      </c>
      <c r="BK92" s="164">
        <f>BK93</f>
        <v>0</v>
      </c>
    </row>
    <row r="93" s="10" customFormat="1" ht="25.92" customHeight="1">
      <c r="B93" s="165"/>
      <c r="D93" s="166" t="s">
        <v>66</v>
      </c>
      <c r="E93" s="167" t="s">
        <v>99</v>
      </c>
      <c r="F93" s="167" t="s">
        <v>431</v>
      </c>
      <c r="I93" s="168"/>
      <c r="J93" s="169">
        <f>BK93</f>
        <v>0</v>
      </c>
      <c r="L93" s="165"/>
      <c r="M93" s="170"/>
      <c r="N93" s="171"/>
      <c r="O93" s="171"/>
      <c r="P93" s="172">
        <f>SUM(P94:P99)</f>
        <v>0</v>
      </c>
      <c r="Q93" s="171"/>
      <c r="R93" s="172">
        <f>SUM(R94:R99)</f>
        <v>0</v>
      </c>
      <c r="S93" s="171"/>
      <c r="T93" s="173">
        <f>SUM(T94:T99)</f>
        <v>0</v>
      </c>
      <c r="AR93" s="166" t="s">
        <v>142</v>
      </c>
      <c r="AT93" s="174" t="s">
        <v>66</v>
      </c>
      <c r="AU93" s="174" t="s">
        <v>67</v>
      </c>
      <c r="AY93" s="166" t="s">
        <v>122</v>
      </c>
      <c r="BK93" s="175">
        <f>SUM(BK94:BK99)</f>
        <v>0</v>
      </c>
    </row>
    <row r="94" s="1" customFormat="1" ht="22.5" customHeight="1">
      <c r="B94" s="146"/>
      <c r="C94" s="178" t="s">
        <v>75</v>
      </c>
      <c r="D94" s="178" t="s">
        <v>124</v>
      </c>
      <c r="E94" s="179" t="s">
        <v>432</v>
      </c>
      <c r="F94" s="180" t="s">
        <v>433</v>
      </c>
      <c r="G94" s="181" t="s">
        <v>434</v>
      </c>
      <c r="H94" s="182">
        <v>1</v>
      </c>
      <c r="I94" s="183"/>
      <c r="J94" s="184">
        <f>ROUND(I94*H94,2)</f>
        <v>0</v>
      </c>
      <c r="K94" s="180" t="s">
        <v>1</v>
      </c>
      <c r="L94" s="35"/>
      <c r="M94" s="185" t="s">
        <v>1</v>
      </c>
      <c r="N94" s="186" t="s">
        <v>38</v>
      </c>
      <c r="O94" s="65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AR94" s="17" t="s">
        <v>129</v>
      </c>
      <c r="AT94" s="17" t="s">
        <v>124</v>
      </c>
      <c r="AU94" s="17" t="s">
        <v>75</v>
      </c>
      <c r="AY94" s="17" t="s">
        <v>122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75</v>
      </c>
      <c r="BK94" s="189">
        <f>ROUND(I94*H94,2)</f>
        <v>0</v>
      </c>
      <c r="BL94" s="17" t="s">
        <v>129</v>
      </c>
      <c r="BM94" s="17" t="s">
        <v>435</v>
      </c>
    </row>
    <row r="95" s="1" customFormat="1" ht="16.5" customHeight="1">
      <c r="B95" s="146"/>
      <c r="C95" s="178" t="s">
        <v>77</v>
      </c>
      <c r="D95" s="178" t="s">
        <v>124</v>
      </c>
      <c r="E95" s="179" t="s">
        <v>436</v>
      </c>
      <c r="F95" s="180" t="s">
        <v>437</v>
      </c>
      <c r="G95" s="181" t="s">
        <v>434</v>
      </c>
      <c r="H95" s="182">
        <v>1</v>
      </c>
      <c r="I95" s="183"/>
      <c r="J95" s="184">
        <f>ROUND(I95*H95,2)</f>
        <v>0</v>
      </c>
      <c r="K95" s="180" t="s">
        <v>1</v>
      </c>
      <c r="L95" s="35"/>
      <c r="M95" s="185" t="s">
        <v>1</v>
      </c>
      <c r="N95" s="186" t="s">
        <v>38</v>
      </c>
      <c r="O95" s="65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AR95" s="17" t="s">
        <v>129</v>
      </c>
      <c r="AT95" s="17" t="s">
        <v>124</v>
      </c>
      <c r="AU95" s="17" t="s">
        <v>75</v>
      </c>
      <c r="AY95" s="17" t="s">
        <v>122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75</v>
      </c>
      <c r="BK95" s="189">
        <f>ROUND(I95*H95,2)</f>
        <v>0</v>
      </c>
      <c r="BL95" s="17" t="s">
        <v>129</v>
      </c>
      <c r="BM95" s="17" t="s">
        <v>438</v>
      </c>
    </row>
    <row r="96" s="1" customFormat="1" ht="16.5" customHeight="1">
      <c r="B96" s="146"/>
      <c r="C96" s="178" t="s">
        <v>134</v>
      </c>
      <c r="D96" s="178" t="s">
        <v>124</v>
      </c>
      <c r="E96" s="179" t="s">
        <v>439</v>
      </c>
      <c r="F96" s="180" t="s">
        <v>440</v>
      </c>
      <c r="G96" s="181" t="s">
        <v>434</v>
      </c>
      <c r="H96" s="182">
        <v>1</v>
      </c>
      <c r="I96" s="183"/>
      <c r="J96" s="184">
        <f>ROUND(I96*H96,2)</f>
        <v>0</v>
      </c>
      <c r="K96" s="180" t="s">
        <v>1</v>
      </c>
      <c r="L96" s="35"/>
      <c r="M96" s="185" t="s">
        <v>1</v>
      </c>
      <c r="N96" s="186" t="s">
        <v>38</v>
      </c>
      <c r="O96" s="65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AR96" s="17" t="s">
        <v>129</v>
      </c>
      <c r="AT96" s="17" t="s">
        <v>124</v>
      </c>
      <c r="AU96" s="17" t="s">
        <v>75</v>
      </c>
      <c r="AY96" s="17" t="s">
        <v>122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75</v>
      </c>
      <c r="BK96" s="189">
        <f>ROUND(I96*H96,2)</f>
        <v>0</v>
      </c>
      <c r="BL96" s="17" t="s">
        <v>129</v>
      </c>
      <c r="BM96" s="17" t="s">
        <v>441</v>
      </c>
    </row>
    <row r="97" s="1" customFormat="1" ht="16.5" customHeight="1">
      <c r="B97" s="146"/>
      <c r="C97" s="178" t="s">
        <v>129</v>
      </c>
      <c r="D97" s="178" t="s">
        <v>124</v>
      </c>
      <c r="E97" s="179" t="s">
        <v>442</v>
      </c>
      <c r="F97" s="180" t="s">
        <v>102</v>
      </c>
      <c r="G97" s="181" t="s">
        <v>434</v>
      </c>
      <c r="H97" s="182">
        <v>1</v>
      </c>
      <c r="I97" s="183"/>
      <c r="J97" s="184">
        <f>ROUND(I97*H97,2)</f>
        <v>0</v>
      </c>
      <c r="K97" s="180" t="s">
        <v>1</v>
      </c>
      <c r="L97" s="35"/>
      <c r="M97" s="185" t="s">
        <v>1</v>
      </c>
      <c r="N97" s="186" t="s">
        <v>38</v>
      </c>
      <c r="O97" s="65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AR97" s="17" t="s">
        <v>129</v>
      </c>
      <c r="AT97" s="17" t="s">
        <v>124</v>
      </c>
      <c r="AU97" s="17" t="s">
        <v>75</v>
      </c>
      <c r="AY97" s="17" t="s">
        <v>122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75</v>
      </c>
      <c r="BK97" s="189">
        <f>ROUND(I97*H97,2)</f>
        <v>0</v>
      </c>
      <c r="BL97" s="17" t="s">
        <v>129</v>
      </c>
      <c r="BM97" s="17" t="s">
        <v>443</v>
      </c>
    </row>
    <row r="98" s="1" customFormat="1" ht="16.5" customHeight="1">
      <c r="B98" s="146"/>
      <c r="C98" s="178" t="s">
        <v>142</v>
      </c>
      <c r="D98" s="178" t="s">
        <v>124</v>
      </c>
      <c r="E98" s="179" t="s">
        <v>444</v>
      </c>
      <c r="F98" s="180" t="s">
        <v>445</v>
      </c>
      <c r="G98" s="181" t="s">
        <v>434</v>
      </c>
      <c r="H98" s="182">
        <v>1</v>
      </c>
      <c r="I98" s="183"/>
      <c r="J98" s="184">
        <f>ROUND(I98*H98,2)</f>
        <v>0</v>
      </c>
      <c r="K98" s="180" t="s">
        <v>1</v>
      </c>
      <c r="L98" s="35"/>
      <c r="M98" s="185" t="s">
        <v>1</v>
      </c>
      <c r="N98" s="186" t="s">
        <v>38</v>
      </c>
      <c r="O98" s="65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AR98" s="17" t="s">
        <v>129</v>
      </c>
      <c r="AT98" s="17" t="s">
        <v>124</v>
      </c>
      <c r="AU98" s="17" t="s">
        <v>75</v>
      </c>
      <c r="AY98" s="17" t="s">
        <v>122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75</v>
      </c>
      <c r="BK98" s="189">
        <f>ROUND(I98*H98,2)</f>
        <v>0</v>
      </c>
      <c r="BL98" s="17" t="s">
        <v>129</v>
      </c>
      <c r="BM98" s="17" t="s">
        <v>446</v>
      </c>
    </row>
    <row r="99" s="1" customFormat="1" ht="22.5" customHeight="1">
      <c r="B99" s="146"/>
      <c r="C99" s="178" t="s">
        <v>149</v>
      </c>
      <c r="D99" s="178" t="s">
        <v>124</v>
      </c>
      <c r="E99" s="179" t="s">
        <v>447</v>
      </c>
      <c r="F99" s="180" t="s">
        <v>448</v>
      </c>
      <c r="G99" s="181" t="s">
        <v>434</v>
      </c>
      <c r="H99" s="182">
        <v>1</v>
      </c>
      <c r="I99" s="183"/>
      <c r="J99" s="184">
        <f>ROUND(I99*H99,2)</f>
        <v>0</v>
      </c>
      <c r="K99" s="180" t="s">
        <v>1</v>
      </c>
      <c r="L99" s="35"/>
      <c r="M99" s="232" t="s">
        <v>1</v>
      </c>
      <c r="N99" s="233" t="s">
        <v>38</v>
      </c>
      <c r="O99" s="23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AR99" s="17" t="s">
        <v>129</v>
      </c>
      <c r="AT99" s="17" t="s">
        <v>124</v>
      </c>
      <c r="AU99" s="17" t="s">
        <v>75</v>
      </c>
      <c r="AY99" s="17" t="s">
        <v>122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75</v>
      </c>
      <c r="BK99" s="189">
        <f>ROUND(I99*H99,2)</f>
        <v>0</v>
      </c>
      <c r="BL99" s="17" t="s">
        <v>129</v>
      </c>
      <c r="BM99" s="17" t="s">
        <v>449</v>
      </c>
    </row>
    <row r="100" s="1" customFormat="1" ht="6.96" customHeight="1">
      <c r="B100" s="50"/>
      <c r="C100" s="51"/>
      <c r="D100" s="51"/>
      <c r="E100" s="51"/>
      <c r="F100" s="51"/>
      <c r="G100" s="51"/>
      <c r="H100" s="51"/>
      <c r="I100" s="128"/>
      <c r="J100" s="51"/>
      <c r="K100" s="51"/>
      <c r="L100" s="35"/>
    </row>
  </sheetData>
  <autoFilter ref="C91:K99"/>
  <mergeCells count="14">
    <mergeCell ref="E7:H7"/>
    <mergeCell ref="E9:H9"/>
    <mergeCell ref="E18:H18"/>
    <mergeCell ref="E27:H27"/>
    <mergeCell ref="E50:H50"/>
    <mergeCell ref="E52:H52"/>
    <mergeCell ref="D66:F66"/>
    <mergeCell ref="D67:F67"/>
    <mergeCell ref="D68:F68"/>
    <mergeCell ref="D69:F69"/>
    <mergeCell ref="D70:F7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2019-08-09T12:27:15Z</dcterms:created>
  <dcterms:modified xsi:type="dcterms:W3CDTF">2019-08-09T12:27:16Z</dcterms:modified>
</cp:coreProperties>
</file>